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专升本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2" i="1"/>
  <c r="H102"/>
  <c r="G102"/>
  <c r="F102"/>
  <c r="E102"/>
  <c r="D102"/>
  <c r="C102"/>
  <c r="B102"/>
  <c r="I101"/>
  <c r="H101"/>
  <c r="G101"/>
  <c r="F101"/>
  <c r="E101"/>
  <c r="D101"/>
  <c r="C101"/>
  <c r="B101"/>
  <c r="I100"/>
  <c r="H100"/>
  <c r="G100"/>
  <c r="F100"/>
  <c r="E100"/>
  <c r="D100"/>
  <c r="C100"/>
  <c r="B100"/>
  <c r="I99"/>
  <c r="H99"/>
  <c r="G99"/>
  <c r="F99"/>
  <c r="E99"/>
  <c r="D99"/>
  <c r="C99"/>
  <c r="B99"/>
  <c r="I98"/>
  <c r="H98"/>
  <c r="G98"/>
  <c r="F98"/>
  <c r="E98"/>
  <c r="D98"/>
  <c r="C98"/>
  <c r="B98"/>
  <c r="I97"/>
  <c r="H97"/>
  <c r="G97"/>
  <c r="F97"/>
  <c r="E97"/>
  <c r="D97"/>
  <c r="C97"/>
  <c r="B97"/>
  <c r="I96"/>
  <c r="H96"/>
  <c r="G96"/>
  <c r="F96"/>
  <c r="E96"/>
  <c r="D96"/>
  <c r="C96"/>
  <c r="B96"/>
  <c r="I95"/>
  <c r="H95"/>
  <c r="G95"/>
  <c r="F95"/>
  <c r="E95"/>
  <c r="D95"/>
  <c r="C95"/>
  <c r="B95"/>
  <c r="I94"/>
  <c r="H94"/>
  <c r="G94"/>
  <c r="F94"/>
  <c r="E94"/>
  <c r="D94"/>
  <c r="C94"/>
  <c r="B94"/>
  <c r="I93"/>
  <c r="H93"/>
  <c r="G93"/>
  <c r="F93"/>
  <c r="E93"/>
  <c r="D93"/>
  <c r="C93"/>
  <c r="B93"/>
  <c r="I92"/>
  <c r="H92"/>
  <c r="G92"/>
  <c r="F92"/>
  <c r="E92"/>
  <c r="D92"/>
  <c r="C92"/>
  <c r="B92"/>
  <c r="I91"/>
  <c r="H91"/>
  <c r="G91"/>
  <c r="F91"/>
  <c r="E91"/>
  <c r="D91"/>
  <c r="C91"/>
  <c r="B91"/>
  <c r="I90"/>
  <c r="H90"/>
  <c r="G90"/>
  <c r="F90"/>
  <c r="E90"/>
  <c r="D90"/>
  <c r="C90"/>
  <c r="B90"/>
  <c r="I89"/>
  <c r="H89"/>
  <c r="G89"/>
  <c r="F89"/>
  <c r="E89"/>
  <c r="D89"/>
  <c r="C89"/>
  <c r="B89"/>
  <c r="I88"/>
  <c r="H88"/>
  <c r="G88"/>
  <c r="F88"/>
  <c r="E88"/>
  <c r="D88"/>
  <c r="C88"/>
  <c r="B88"/>
  <c r="I87"/>
  <c r="H87"/>
  <c r="G87"/>
  <c r="F87"/>
  <c r="E87"/>
  <c r="D87"/>
  <c r="C87"/>
  <c r="B87"/>
  <c r="I86"/>
  <c r="H86"/>
  <c r="G86"/>
  <c r="F86"/>
  <c r="E86"/>
  <c r="D86"/>
  <c r="C86"/>
  <c r="B86"/>
  <c r="I85"/>
  <c r="H85"/>
  <c r="G85"/>
  <c r="F85"/>
  <c r="E85"/>
  <c r="D85"/>
  <c r="C85"/>
  <c r="B85"/>
  <c r="I84"/>
  <c r="H84"/>
  <c r="G84"/>
  <c r="F84"/>
  <c r="E84"/>
  <c r="D84"/>
  <c r="C84"/>
  <c r="B84"/>
  <c r="I83"/>
  <c r="H83"/>
  <c r="G83"/>
  <c r="F83"/>
  <c r="E83"/>
  <c r="D83"/>
  <c r="C83"/>
  <c r="B83"/>
  <c r="I82"/>
  <c r="H82"/>
  <c r="G82"/>
  <c r="F82"/>
  <c r="E82"/>
  <c r="D82"/>
  <c r="C82"/>
  <c r="B82"/>
  <c r="I81"/>
  <c r="H81"/>
  <c r="G81"/>
  <c r="F81"/>
  <c r="E81"/>
  <c r="D81"/>
  <c r="C81"/>
  <c r="B81"/>
  <c r="I80"/>
  <c r="H80"/>
  <c r="G80"/>
  <c r="F80"/>
  <c r="E80"/>
  <c r="D80"/>
  <c r="C80"/>
  <c r="B80"/>
  <c r="I79"/>
  <c r="H79"/>
  <c r="G79"/>
  <c r="F79"/>
  <c r="E79"/>
  <c r="D79"/>
  <c r="C79"/>
  <c r="B79"/>
  <c r="I78"/>
  <c r="H78"/>
  <c r="G78"/>
  <c r="F78"/>
  <c r="E78"/>
  <c r="D78"/>
  <c r="C78"/>
  <c r="B78"/>
  <c r="I77"/>
  <c r="H77"/>
  <c r="G77"/>
  <c r="F77"/>
  <c r="E77"/>
  <c r="D77"/>
  <c r="C77"/>
  <c r="B77"/>
  <c r="I76"/>
  <c r="H76"/>
  <c r="G76"/>
  <c r="F76"/>
  <c r="E76"/>
  <c r="D76"/>
  <c r="C76"/>
  <c r="B76"/>
  <c r="I75"/>
  <c r="H75"/>
  <c r="G75"/>
  <c r="F75"/>
  <c r="E75"/>
  <c r="D75"/>
  <c r="C75"/>
  <c r="B75"/>
  <c r="I74"/>
  <c r="H74"/>
  <c r="G74"/>
  <c r="F74"/>
  <c r="E74"/>
  <c r="D74"/>
  <c r="C74"/>
  <c r="B74"/>
  <c r="I73"/>
  <c r="H73"/>
  <c r="G73"/>
  <c r="F73"/>
  <c r="E73"/>
  <c r="D73"/>
  <c r="C73"/>
  <c r="B73"/>
  <c r="I72"/>
  <c r="H72"/>
  <c r="G72"/>
  <c r="F72"/>
  <c r="E72"/>
  <c r="D72"/>
  <c r="C72"/>
  <c r="B72"/>
  <c r="I71"/>
  <c r="H71"/>
  <c r="G71"/>
  <c r="F71"/>
  <c r="E71"/>
  <c r="D71"/>
  <c r="C71"/>
  <c r="B71"/>
  <c r="I70"/>
  <c r="H70"/>
  <c r="G70"/>
  <c r="F70"/>
  <c r="E70"/>
  <c r="D70"/>
  <c r="C70"/>
  <c r="B70"/>
  <c r="I69"/>
  <c r="H69"/>
  <c r="G69"/>
  <c r="F69"/>
  <c r="E69"/>
  <c r="D69"/>
  <c r="C69"/>
  <c r="B69"/>
  <c r="I68"/>
  <c r="H68"/>
  <c r="G68"/>
  <c r="F68"/>
  <c r="E68"/>
  <c r="D68"/>
  <c r="C68"/>
  <c r="B68"/>
  <c r="I67"/>
  <c r="H67"/>
  <c r="G67"/>
  <c r="F67"/>
  <c r="E67"/>
  <c r="D67"/>
  <c r="C67"/>
  <c r="B67"/>
  <c r="I66"/>
  <c r="H66"/>
  <c r="G66"/>
  <c r="F66"/>
  <c r="E66"/>
  <c r="D66"/>
  <c r="C66"/>
  <c r="B66"/>
  <c r="I65"/>
  <c r="H65"/>
  <c r="G65"/>
  <c r="F65"/>
  <c r="E65"/>
  <c r="D65"/>
  <c r="C65"/>
  <c r="B65"/>
  <c r="I64"/>
  <c r="H64"/>
  <c r="G64"/>
  <c r="F64"/>
  <c r="E64"/>
  <c r="D64"/>
  <c r="C64"/>
  <c r="B64"/>
  <c r="I63"/>
  <c r="H63"/>
  <c r="G63"/>
  <c r="F63"/>
  <c r="E63"/>
  <c r="D63"/>
  <c r="C63"/>
  <c r="B63"/>
  <c r="I62"/>
  <c r="H62"/>
  <c r="G62"/>
  <c r="F62"/>
  <c r="E62"/>
  <c r="D62"/>
  <c r="C62"/>
  <c r="B62"/>
  <c r="I61"/>
  <c r="H61"/>
  <c r="G61"/>
  <c r="F61"/>
  <c r="E61"/>
  <c r="D61"/>
  <c r="C61"/>
  <c r="B61"/>
  <c r="I60"/>
  <c r="H60"/>
  <c r="G60"/>
  <c r="F60"/>
  <c r="E60"/>
  <c r="D60"/>
  <c r="C60"/>
  <c r="B60"/>
  <c r="I59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2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E29"/>
  <c r="D29"/>
  <c r="C29"/>
  <c r="B29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H20"/>
  <c r="G20"/>
  <c r="F20"/>
  <c r="E20"/>
  <c r="D20"/>
  <c r="C20"/>
  <c r="B20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2"/>
  <c r="H12"/>
  <c r="G12"/>
  <c r="F12"/>
  <c r="E12"/>
  <c r="D12"/>
  <c r="C12"/>
  <c r="B12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I7"/>
  <c r="H7"/>
  <c r="G7"/>
  <c r="F7"/>
  <c r="E7"/>
  <c r="D7"/>
  <c r="C7"/>
  <c r="B7"/>
  <c r="I6"/>
  <c r="H6"/>
  <c r="G6"/>
  <c r="F6"/>
  <c r="E6"/>
  <c r="D6"/>
  <c r="C6"/>
  <c r="B6"/>
  <c r="I5"/>
  <c r="H5"/>
  <c r="G5"/>
  <c r="F5"/>
  <c r="E5"/>
  <c r="D5"/>
  <c r="C5"/>
  <c r="B5"/>
  <c r="I4"/>
  <c r="H4"/>
  <c r="G4"/>
  <c r="F4"/>
  <c r="E4"/>
  <c r="D4"/>
  <c r="C4"/>
  <c r="B4"/>
  <c r="I3"/>
  <c r="H3"/>
  <c r="G3"/>
  <c r="F3"/>
  <c r="E3"/>
  <c r="D3"/>
  <c r="C3"/>
  <c r="B3"/>
  <c r="I2"/>
  <c r="H2"/>
  <c r="G2"/>
  <c r="F2"/>
  <c r="E2"/>
  <c r="D2"/>
  <c r="C2"/>
  <c r="B2"/>
  <c r="I1"/>
  <c r="H1"/>
  <c r="G1"/>
  <c r="F1"/>
  <c r="E1"/>
  <c r="D1"/>
  <c r="C1"/>
  <c r="B1"/>
  <c r="A1"/>
</calcChain>
</file>

<file path=xl/sharedStrings.xml><?xml version="1.0" encoding="utf-8"?>
<sst xmlns="http://schemas.openxmlformats.org/spreadsheetml/2006/main" count="29" uniqueCount="20">
  <si>
    <t>序号</t>
  </si>
  <si>
    <t>姓名</t>
  </si>
  <si>
    <t>证号</t>
  </si>
  <si>
    <t>性别</t>
  </si>
  <si>
    <t>单位</t>
  </si>
  <si>
    <t>数量</t>
  </si>
  <si>
    <t>停用日期</t>
  </si>
  <si>
    <t>专业</t>
  </si>
  <si>
    <t>起用日期</t>
  </si>
  <si>
    <t>李瑞贤</t>
  </si>
  <si>
    <t>女</t>
  </si>
  <si>
    <t xml:space="preserve"> </t>
  </si>
  <si>
    <t>数学专升本</t>
  </si>
  <si>
    <t>李亚平</t>
  </si>
  <si>
    <t>工管专升本</t>
  </si>
  <si>
    <t>赵美</t>
  </si>
  <si>
    <t>食工专升本</t>
  </si>
  <si>
    <t>李梅莹</t>
  </si>
  <si>
    <t>小教专升本</t>
  </si>
  <si>
    <t>陈倩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</si>
</sst>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>
      <selection activeCell="L12" sqref="L12"/>
    </sheetView>
  </sheetViews>
  <sheetFormatPr defaultRowHeight="13.5"/>
  <cols>
    <col min="4" max="4" width="3.875" customWidth="1"/>
    <col min="5" max="5" width="21.875" customWidth="1"/>
    <col min="6" max="6" width="6.25" customWidth="1"/>
    <col min="7" max="7" width="12.375" customWidth="1"/>
    <col min="8" max="8" width="21.375" customWidth="1"/>
  </cols>
  <sheetData>
    <row r="1" spans="1:9">
      <c r="A1" s="1" t="str">
        <f>"序号"</f>
        <v>序号</v>
      </c>
      <c r="B1" s="1" t="str">
        <f>"姓名"</f>
        <v>姓名</v>
      </c>
      <c r="C1" s="1" t="str">
        <f>"证号"</f>
        <v>证号</v>
      </c>
      <c r="D1" s="1" t="str">
        <f>"性别"</f>
        <v>性别</v>
      </c>
      <c r="E1" s="1" t="str">
        <f>"单位"</f>
        <v>单位</v>
      </c>
      <c r="F1" s="1" t="str">
        <f>"数量"</f>
        <v>数量</v>
      </c>
      <c r="G1" s="1" t="str">
        <f>"停用日期"</f>
        <v>停用日期</v>
      </c>
      <c r="H1" s="1" t="str">
        <f>"专业"</f>
        <v>专业</v>
      </c>
      <c r="I1" s="1" t="str">
        <f>"起用日期"</f>
        <v>起用日期</v>
      </c>
    </row>
    <row r="2" spans="1:9">
      <c r="A2" s="1">
        <v>1</v>
      </c>
      <c r="B2" s="1" t="str">
        <f>"李冉"</f>
        <v>李冉</v>
      </c>
      <c r="C2" s="1" t="str">
        <f>"4001160056"</f>
        <v>4001160056</v>
      </c>
      <c r="D2" s="1" t="str">
        <f t="shared" ref="D2:D8" si="0">"女"</f>
        <v>女</v>
      </c>
      <c r="E2" s="1" t="str">
        <f>"文学与传媒学院"</f>
        <v>文学与传媒学院</v>
      </c>
      <c r="F2" s="1" t="str">
        <f>"395"</f>
        <v>395</v>
      </c>
      <c r="G2" s="1" t="str">
        <f t="shared" ref="G2:G65" si="1">"20200910"</f>
        <v>20200910</v>
      </c>
      <c r="H2" s="1" t="str">
        <f>"汉语言文学(本)"</f>
        <v>汉语言文学(本)</v>
      </c>
      <c r="I2" s="1" t="str">
        <f t="shared" ref="I2:I65" si="2">"20160911"</f>
        <v>20160911</v>
      </c>
    </row>
    <row r="3" spans="1:9">
      <c r="A3" s="1">
        <v>2</v>
      </c>
      <c r="B3" s="1" t="str">
        <f>"夏萍"</f>
        <v>夏萍</v>
      </c>
      <c r="C3" s="1" t="str">
        <f>"4506160054"</f>
        <v>4506160054</v>
      </c>
      <c r="D3" s="1" t="str">
        <f t="shared" si="0"/>
        <v>女</v>
      </c>
      <c r="E3" s="1" t="str">
        <f>"教育科学学院(教师教育学院)"</f>
        <v>教育科学学院(教师教育学院)</v>
      </c>
      <c r="F3" s="1" t="str">
        <f>"266"</f>
        <v>266</v>
      </c>
      <c r="G3" s="1" t="str">
        <f t="shared" si="1"/>
        <v>20200910</v>
      </c>
      <c r="H3" s="1" t="str">
        <f>"小学教育(本)"</f>
        <v>小学教育(本)</v>
      </c>
      <c r="I3" s="1" t="str">
        <f t="shared" si="2"/>
        <v>20160911</v>
      </c>
    </row>
    <row r="4" spans="1:9">
      <c r="A4" s="1">
        <v>3</v>
      </c>
      <c r="B4" s="1" t="str">
        <f>"王如意"</f>
        <v>王如意</v>
      </c>
      <c r="C4" s="1" t="str">
        <f>"4503160032"</f>
        <v>4503160032</v>
      </c>
      <c r="D4" s="1" t="str">
        <f t="shared" si="0"/>
        <v>女</v>
      </c>
      <c r="E4" s="1" t="str">
        <f>"教育科学学院(教师教育学院)"</f>
        <v>教育科学学院(教师教育学院)</v>
      </c>
      <c r="F4" s="1" t="str">
        <f>"252"</f>
        <v>252</v>
      </c>
      <c r="G4" s="1" t="str">
        <f t="shared" si="1"/>
        <v>20200910</v>
      </c>
      <c r="H4" s="1" t="str">
        <f>"学前教育(本)"</f>
        <v>学前教育(本)</v>
      </c>
      <c r="I4" s="1" t="str">
        <f t="shared" si="2"/>
        <v>20160911</v>
      </c>
    </row>
    <row r="5" spans="1:9">
      <c r="A5" s="1">
        <v>4</v>
      </c>
      <c r="B5" s="1" t="str">
        <f>"赵冰莹"</f>
        <v>赵冰莹</v>
      </c>
      <c r="C5" s="1" t="str">
        <f>"4506160052"</f>
        <v>4506160052</v>
      </c>
      <c r="D5" s="1" t="str">
        <f t="shared" si="0"/>
        <v>女</v>
      </c>
      <c r="E5" s="1" t="str">
        <f>"教育科学学院(教师教育学院)"</f>
        <v>教育科学学院(教师教育学院)</v>
      </c>
      <c r="F5" s="1" t="str">
        <f>"249"</f>
        <v>249</v>
      </c>
      <c r="G5" s="1" t="str">
        <f t="shared" si="1"/>
        <v>20200910</v>
      </c>
      <c r="H5" s="1" t="str">
        <f>"小学教育(本)"</f>
        <v>小学教育(本)</v>
      </c>
      <c r="I5" s="1" t="str">
        <f t="shared" si="2"/>
        <v>20160911</v>
      </c>
    </row>
    <row r="6" spans="1:9">
      <c r="A6" s="1">
        <v>5</v>
      </c>
      <c r="B6" s="1" t="str">
        <f>"李婉"</f>
        <v>李婉</v>
      </c>
      <c r="C6" s="1" t="str">
        <f>"5701160002"</f>
        <v>5701160002</v>
      </c>
      <c r="D6" s="1" t="str">
        <f t="shared" si="0"/>
        <v>女</v>
      </c>
      <c r="E6" s="1" t="str">
        <f>"土木工程学院"</f>
        <v>土木工程学院</v>
      </c>
      <c r="F6" s="1" t="str">
        <f>"209"</f>
        <v>209</v>
      </c>
      <c r="G6" s="1" t="str">
        <f t="shared" si="1"/>
        <v>20200910</v>
      </c>
      <c r="H6" s="1" t="str">
        <f>"土木工程(本)"</f>
        <v>土木工程(本)</v>
      </c>
      <c r="I6" s="1" t="str">
        <f t="shared" si="2"/>
        <v>20160911</v>
      </c>
    </row>
    <row r="7" spans="1:9">
      <c r="A7" s="1">
        <v>6</v>
      </c>
      <c r="B7" s="1" t="str">
        <f>"吴梦丽"</f>
        <v>吴梦丽</v>
      </c>
      <c r="C7" s="1" t="str">
        <f>"4306160034"</f>
        <v>4306160034</v>
      </c>
      <c r="D7" s="1" t="str">
        <f t="shared" si="0"/>
        <v>女</v>
      </c>
      <c r="E7" s="1" t="str">
        <f>"外国语学院"</f>
        <v>外国语学院</v>
      </c>
      <c r="F7" s="1" t="str">
        <f>"167"</f>
        <v>167</v>
      </c>
      <c r="G7" s="1" t="str">
        <f t="shared" si="1"/>
        <v>20200910</v>
      </c>
      <c r="H7" s="1" t="str">
        <f>"日语(商务方向)(本)"</f>
        <v>日语(商务方向)(本)</v>
      </c>
      <c r="I7" s="1" t="str">
        <f t="shared" si="2"/>
        <v>20160911</v>
      </c>
    </row>
    <row r="8" spans="1:9">
      <c r="A8" s="1">
        <v>7</v>
      </c>
      <c r="B8" s="1" t="str">
        <f>"宁方园"</f>
        <v>宁方园</v>
      </c>
      <c r="C8" s="1" t="str">
        <f>"4001160050"</f>
        <v>4001160050</v>
      </c>
      <c r="D8" s="1" t="str">
        <f t="shared" si="0"/>
        <v>女</v>
      </c>
      <c r="E8" s="1" t="str">
        <f>"文学与传媒学院"</f>
        <v>文学与传媒学院</v>
      </c>
      <c r="F8" s="1" t="str">
        <f>"158"</f>
        <v>158</v>
      </c>
      <c r="G8" s="1" t="str">
        <f t="shared" si="1"/>
        <v>20200910</v>
      </c>
      <c r="H8" s="1" t="str">
        <f>"汉语言文学(本)"</f>
        <v>汉语言文学(本)</v>
      </c>
      <c r="I8" s="1" t="str">
        <f t="shared" si="2"/>
        <v>20160911</v>
      </c>
    </row>
    <row r="9" spans="1:9">
      <c r="A9" s="1">
        <v>8</v>
      </c>
      <c r="B9" s="1" t="str">
        <f>"郭幸良"</f>
        <v>郭幸良</v>
      </c>
      <c r="C9" s="1" t="str">
        <f>"4601160058"</f>
        <v>4601160058</v>
      </c>
      <c r="D9" s="1" t="str">
        <f>"男"</f>
        <v>男</v>
      </c>
      <c r="E9" s="1" t="str">
        <f>"数学与统计学院(应用数学研究所)"</f>
        <v>数学与统计学院(应用数学研究所)</v>
      </c>
      <c r="F9" s="1" t="str">
        <f>"157"</f>
        <v>157</v>
      </c>
      <c r="G9" s="1" t="str">
        <f t="shared" si="1"/>
        <v>20200910</v>
      </c>
      <c r="H9" s="1" t="str">
        <f>"数学与应用数学(本)"</f>
        <v>数学与应用数学(本)</v>
      </c>
      <c r="I9" s="1" t="str">
        <f t="shared" si="2"/>
        <v>20160911</v>
      </c>
    </row>
    <row r="10" spans="1:9">
      <c r="A10" s="1">
        <v>9</v>
      </c>
      <c r="B10" s="1" t="str">
        <f>"王志鹃"</f>
        <v>王志鹃</v>
      </c>
      <c r="C10" s="1" t="str">
        <f>"5602160029"</f>
        <v>5602160029</v>
      </c>
      <c r="D10" s="1" t="str">
        <f>"女"</f>
        <v>女</v>
      </c>
      <c r="E10" s="1" t="str">
        <f>"食品与生物工程学院"</f>
        <v>食品与生物工程学院</v>
      </c>
      <c r="F10" s="1" t="str">
        <f>"136"</f>
        <v>136</v>
      </c>
      <c r="G10" s="1" t="str">
        <f t="shared" si="1"/>
        <v>20200910</v>
      </c>
      <c r="H10" s="1" t="str">
        <f>"食品质量与安全(本)"</f>
        <v>食品质量与安全(本)</v>
      </c>
      <c r="I10" s="1" t="str">
        <f t="shared" si="2"/>
        <v>20160911</v>
      </c>
    </row>
    <row r="11" spans="1:9">
      <c r="A11" s="1">
        <v>10</v>
      </c>
      <c r="B11" s="1" t="str">
        <f>"赵现乐"</f>
        <v>赵现乐</v>
      </c>
      <c r="C11" s="1" t="str">
        <f>"4101160001"</f>
        <v>4101160001</v>
      </c>
      <c r="D11" s="1" t="str">
        <f>"女"</f>
        <v>女</v>
      </c>
      <c r="E11" s="1" t="str">
        <f>"旅游学院(历史文化学院、魏晋文化研究所)"</f>
        <v>旅游学院(历史文化学院、魏晋文化研究所)</v>
      </c>
      <c r="F11" s="1" t="str">
        <f>"133"</f>
        <v>133</v>
      </c>
      <c r="G11" s="1" t="str">
        <f t="shared" si="1"/>
        <v>20200910</v>
      </c>
      <c r="H11" s="1" t="str">
        <f>"历史学(本)"</f>
        <v>历史学(本)</v>
      </c>
      <c r="I11" s="1" t="str">
        <f t="shared" si="2"/>
        <v>20160911</v>
      </c>
    </row>
    <row r="12" spans="1:9">
      <c r="A12" s="1">
        <v>11</v>
      </c>
      <c r="B12" s="1" t="str">
        <f>"李艳"</f>
        <v>李艳</v>
      </c>
      <c r="C12" s="1" t="str">
        <f>"4703160014"</f>
        <v>4703160014</v>
      </c>
      <c r="D12" s="1" t="str">
        <f>"女"</f>
        <v>女</v>
      </c>
      <c r="E12" s="1" t="str">
        <f>"电气工程学院(机电工程学院)"</f>
        <v>电气工程学院(机电工程学院)</v>
      </c>
      <c r="F12" s="1" t="str">
        <f>"129"</f>
        <v>129</v>
      </c>
      <c r="G12" s="1" t="str">
        <f t="shared" si="1"/>
        <v>20200910</v>
      </c>
      <c r="H12" s="1" t="str">
        <f>"电子信息工程(本)"</f>
        <v>电子信息工程(本)</v>
      </c>
      <c r="I12" s="1" t="str">
        <f t="shared" si="2"/>
        <v>20160911</v>
      </c>
    </row>
    <row r="13" spans="1:9">
      <c r="A13" s="1">
        <v>12</v>
      </c>
      <c r="B13" s="1" t="str">
        <f>"李林枫"</f>
        <v>李林枫</v>
      </c>
      <c r="C13" s="1" t="str">
        <f>"5304160048"</f>
        <v>5304160048</v>
      </c>
      <c r="D13" s="1" t="str">
        <f>"女"</f>
        <v>女</v>
      </c>
      <c r="E13" s="1" t="str">
        <f>"美术学院(工笔画研究所)"</f>
        <v>美术学院(工笔画研究所)</v>
      </c>
      <c r="F13" s="1" t="str">
        <f>"128"</f>
        <v>128</v>
      </c>
      <c r="G13" s="1" t="str">
        <f t="shared" si="1"/>
        <v>20200910</v>
      </c>
      <c r="H13" s="1" t="str">
        <f>"美术学(本)"</f>
        <v>美术学(本)</v>
      </c>
      <c r="I13" s="1" t="str">
        <f t="shared" si="2"/>
        <v>20160911</v>
      </c>
    </row>
    <row r="14" spans="1:9">
      <c r="A14" s="1">
        <v>13</v>
      </c>
      <c r="B14" s="1" t="str">
        <f>"王双成"</f>
        <v>王双成</v>
      </c>
      <c r="C14" s="1" t="str">
        <f>"4703160040"</f>
        <v>4703160040</v>
      </c>
      <c r="D14" s="1" t="str">
        <f>"男"</f>
        <v>男</v>
      </c>
      <c r="E14" s="1" t="str">
        <f>"电气工程学院(机电工程学院)"</f>
        <v>电气工程学院(机电工程学院)</v>
      </c>
      <c r="F14" s="1" t="str">
        <f>"123"</f>
        <v>123</v>
      </c>
      <c r="G14" s="1" t="str">
        <f t="shared" si="1"/>
        <v>20200910</v>
      </c>
      <c r="H14" s="1" t="str">
        <f>"电子信息工程(本)"</f>
        <v>电子信息工程(本)</v>
      </c>
      <c r="I14" s="1" t="str">
        <f t="shared" si="2"/>
        <v>20160911</v>
      </c>
    </row>
    <row r="15" spans="1:9">
      <c r="A15" s="1">
        <v>14</v>
      </c>
      <c r="B15" s="1" t="str">
        <f>"冯子璇"</f>
        <v>冯子璇</v>
      </c>
      <c r="C15" s="1" t="str">
        <f>"4309160074"</f>
        <v>4309160074</v>
      </c>
      <c r="D15" s="1" t="str">
        <f>"女"</f>
        <v>女</v>
      </c>
      <c r="E15" s="1" t="str">
        <f>"外国语学院"</f>
        <v>外国语学院</v>
      </c>
      <c r="F15" s="1" t="str">
        <f>"122"</f>
        <v>122</v>
      </c>
      <c r="G15" s="1" t="str">
        <f t="shared" si="1"/>
        <v>20200910</v>
      </c>
      <c r="H15" s="1" t="str">
        <f>"英语(本)"</f>
        <v>英语(本)</v>
      </c>
      <c r="I15" s="1" t="str">
        <f t="shared" si="2"/>
        <v>20160911</v>
      </c>
    </row>
    <row r="16" spans="1:9">
      <c r="A16" s="1">
        <v>15</v>
      </c>
      <c r="B16" s="1" t="str">
        <f>"孙玉珠"</f>
        <v>孙玉珠</v>
      </c>
      <c r="C16" s="1" t="str">
        <f>"4306160040"</f>
        <v>4306160040</v>
      </c>
      <c r="D16" s="1" t="str">
        <f>"女"</f>
        <v>女</v>
      </c>
      <c r="E16" s="1" t="str">
        <f>"外国语学院"</f>
        <v>外国语学院</v>
      </c>
      <c r="F16" s="1" t="str">
        <f>"120"</f>
        <v>120</v>
      </c>
      <c r="G16" s="1" t="str">
        <f t="shared" si="1"/>
        <v>20200910</v>
      </c>
      <c r="H16" s="1" t="str">
        <f>"日语(商务方向)(本)"</f>
        <v>日语(商务方向)(本)</v>
      </c>
      <c r="I16" s="1" t="str">
        <f t="shared" si="2"/>
        <v>20160911</v>
      </c>
    </row>
    <row r="17" spans="1:9">
      <c r="A17" s="1">
        <v>16</v>
      </c>
      <c r="B17" s="1" t="str">
        <f>"马婉靓"</f>
        <v>马婉靓</v>
      </c>
      <c r="C17" s="1" t="str">
        <f>"4408160007"</f>
        <v>4408160007</v>
      </c>
      <c r="D17" s="1" t="str">
        <f>"女"</f>
        <v>女</v>
      </c>
      <c r="E17" s="1" t="str">
        <f>"商学院"</f>
        <v>商学院</v>
      </c>
      <c r="F17" s="1" t="str">
        <f>"118"</f>
        <v>118</v>
      </c>
      <c r="G17" s="1" t="str">
        <f t="shared" si="1"/>
        <v>20200910</v>
      </c>
      <c r="H17" s="1" t="str">
        <f>"财务管理(本)"</f>
        <v>财务管理(本)</v>
      </c>
      <c r="I17" s="1" t="str">
        <f t="shared" si="2"/>
        <v>20160911</v>
      </c>
    </row>
    <row r="18" spans="1:9">
      <c r="A18" s="1">
        <v>17</v>
      </c>
      <c r="B18" s="1" t="str">
        <f>"李世强"</f>
        <v>李世强</v>
      </c>
      <c r="C18" s="1" t="str">
        <f>"4602160089"</f>
        <v>4602160089</v>
      </c>
      <c r="D18" s="1" t="str">
        <f>"男"</f>
        <v>男</v>
      </c>
      <c r="E18" s="1" t="str">
        <f>"数学与统计学院(应用数学研究所)"</f>
        <v>数学与统计学院(应用数学研究所)</v>
      </c>
      <c r="F18" s="1" t="str">
        <f>"117"</f>
        <v>117</v>
      </c>
      <c r="G18" s="1" t="str">
        <f t="shared" si="1"/>
        <v>20200910</v>
      </c>
      <c r="H18" s="1" t="str">
        <f>"统计学(本)"</f>
        <v>统计学(本)</v>
      </c>
      <c r="I18" s="1" t="str">
        <f t="shared" si="2"/>
        <v>20160911</v>
      </c>
    </row>
    <row r="19" spans="1:9">
      <c r="A19" s="1">
        <v>18</v>
      </c>
      <c r="B19" s="1" t="str">
        <f>"汪鹏"</f>
        <v>汪鹏</v>
      </c>
      <c r="C19" s="1" t="str">
        <f>"5902160037"</f>
        <v>5902160037</v>
      </c>
      <c r="D19" s="1" t="str">
        <f>"男"</f>
        <v>男</v>
      </c>
      <c r="E19" s="1" t="str">
        <f>"新材料与能源学院(表面微纳米材料研究所)"</f>
        <v>新材料与能源学院(表面微纳米材料研究所)</v>
      </c>
      <c r="F19" s="1" t="str">
        <f>"116"</f>
        <v>116</v>
      </c>
      <c r="G19" s="1" t="str">
        <f t="shared" si="1"/>
        <v>20200910</v>
      </c>
      <c r="H19" s="1" t="str">
        <f>"纳米材料与技术(本)"</f>
        <v>纳米材料与技术(本)</v>
      </c>
      <c r="I19" s="1" t="str">
        <f t="shared" si="2"/>
        <v>20160911</v>
      </c>
    </row>
    <row r="20" spans="1:9">
      <c r="A20" s="1">
        <v>19</v>
      </c>
      <c r="B20" s="1" t="str">
        <f>"李倩"</f>
        <v>李倩</v>
      </c>
      <c r="C20" s="1" t="str">
        <f>"4306160039"</f>
        <v>4306160039</v>
      </c>
      <c r="D20" s="1" t="str">
        <f>"女"</f>
        <v>女</v>
      </c>
      <c r="E20" s="1" t="str">
        <f>"外国语学院"</f>
        <v>外国语学院</v>
      </c>
      <c r="F20" s="1" t="str">
        <f>"115"</f>
        <v>115</v>
      </c>
      <c r="G20" s="1" t="str">
        <f t="shared" si="1"/>
        <v>20200910</v>
      </c>
      <c r="H20" s="1" t="str">
        <f>"日语(商务方向)(本)"</f>
        <v>日语(商务方向)(本)</v>
      </c>
      <c r="I20" s="1" t="str">
        <f t="shared" si="2"/>
        <v>20160911</v>
      </c>
    </row>
    <row r="21" spans="1:9">
      <c r="A21" s="1">
        <v>20</v>
      </c>
      <c r="B21" s="1" t="str">
        <f>"吴加宽"</f>
        <v>吴加宽</v>
      </c>
      <c r="C21" s="1" t="str">
        <f>"5517160002"</f>
        <v>5517160002</v>
      </c>
      <c r="D21" s="1" t="str">
        <f>"男"</f>
        <v>男</v>
      </c>
      <c r="E21" s="1" t="str">
        <f>"国际教育学院"</f>
        <v>国际教育学院</v>
      </c>
      <c r="F21" s="1" t="str">
        <f>"114"</f>
        <v>114</v>
      </c>
      <c r="G21" s="1" t="str">
        <f t="shared" si="1"/>
        <v>20200910</v>
      </c>
      <c r="H21" s="1" t="str">
        <f>"学前教育(中美)(本)"</f>
        <v>学前教育(中美)(本)</v>
      </c>
      <c r="I21" s="1" t="str">
        <f t="shared" si="2"/>
        <v>20160911</v>
      </c>
    </row>
    <row r="22" spans="1:9">
      <c r="A22" s="1">
        <v>21</v>
      </c>
      <c r="B22" s="1" t="str">
        <f>"张金花"</f>
        <v>张金花</v>
      </c>
      <c r="C22" s="1" t="str">
        <f>"5306160001"</f>
        <v>5306160001</v>
      </c>
      <c r="D22" s="1" t="str">
        <f>"女"</f>
        <v>女</v>
      </c>
      <c r="E22" s="1" t="str">
        <f>"美术学院(工笔画研究所)"</f>
        <v>美术学院(工笔画研究所)</v>
      </c>
      <c r="F22" s="1" t="str">
        <f>"106"</f>
        <v>106</v>
      </c>
      <c r="G22" s="1" t="str">
        <f t="shared" si="1"/>
        <v>20200910</v>
      </c>
      <c r="H22" s="1" t="str">
        <f>"绘画(本)"</f>
        <v>绘画(本)</v>
      </c>
      <c r="I22" s="1" t="str">
        <f t="shared" si="2"/>
        <v>20160911</v>
      </c>
    </row>
    <row r="23" spans="1:9">
      <c r="A23" s="1">
        <v>22</v>
      </c>
      <c r="B23" s="1" t="str">
        <f>"刘志文"</f>
        <v>刘志文</v>
      </c>
      <c r="C23" s="1" t="str">
        <f>"4710160031"</f>
        <v>4710160031</v>
      </c>
      <c r="D23" s="1" t="str">
        <f>"男"</f>
        <v>男</v>
      </c>
      <c r="E23" s="1" t="str">
        <f>"电气工程学院(机电工程学院)"</f>
        <v>电气工程学院(机电工程学院)</v>
      </c>
      <c r="F23" s="1" t="str">
        <f>"105"</f>
        <v>105</v>
      </c>
      <c r="G23" s="1" t="str">
        <f t="shared" si="1"/>
        <v>20200910</v>
      </c>
      <c r="H23" s="1" t="str">
        <f>"机械电子工程(本)"</f>
        <v>机械电子工程(本)</v>
      </c>
      <c r="I23" s="1" t="str">
        <f t="shared" si="2"/>
        <v>20160911</v>
      </c>
    </row>
    <row r="24" spans="1:9">
      <c r="A24" s="1">
        <v>23</v>
      </c>
      <c r="B24" s="1" t="str">
        <f>"孙振方"</f>
        <v>孙振方</v>
      </c>
      <c r="C24" s="1" t="str">
        <f>"4101160025"</f>
        <v>4101160025</v>
      </c>
      <c r="D24" s="1" t="str">
        <f>"男"</f>
        <v>男</v>
      </c>
      <c r="E24" s="1" t="str">
        <f>"旅游学院(历史文化学院、魏晋文化研究所)"</f>
        <v>旅游学院(历史文化学院、魏晋文化研究所)</v>
      </c>
      <c r="F24" s="1" t="str">
        <f>"103"</f>
        <v>103</v>
      </c>
      <c r="G24" s="1" t="str">
        <f t="shared" si="1"/>
        <v>20200910</v>
      </c>
      <c r="H24" s="1" t="str">
        <f>"历史学(本)"</f>
        <v>历史学(本)</v>
      </c>
      <c r="I24" s="1" t="str">
        <f t="shared" si="2"/>
        <v>20160911</v>
      </c>
    </row>
    <row r="25" spans="1:9">
      <c r="A25" s="1">
        <v>24</v>
      </c>
      <c r="B25" s="1" t="str">
        <f>"王亚勇"</f>
        <v>王亚勇</v>
      </c>
      <c r="C25" s="1" t="str">
        <f>"4101160022"</f>
        <v>4101160022</v>
      </c>
      <c r="D25" s="1" t="str">
        <f>"男"</f>
        <v>男</v>
      </c>
      <c r="E25" s="1" t="str">
        <f>"旅游学院(历史文化学院、魏晋文化研究所)"</f>
        <v>旅游学院(历史文化学院、魏晋文化研究所)</v>
      </c>
      <c r="F25" s="1" t="str">
        <f>"103"</f>
        <v>103</v>
      </c>
      <c r="G25" s="1" t="str">
        <f t="shared" si="1"/>
        <v>20200910</v>
      </c>
      <c r="H25" s="1" t="str">
        <f>"历史学(本)"</f>
        <v>历史学(本)</v>
      </c>
      <c r="I25" s="1" t="str">
        <f t="shared" si="2"/>
        <v>20160911</v>
      </c>
    </row>
    <row r="26" spans="1:9">
      <c r="A26" s="1">
        <v>25</v>
      </c>
      <c r="B26" s="1" t="str">
        <f>"石会涛"</f>
        <v>石会涛</v>
      </c>
      <c r="C26" s="1" t="str">
        <f>"4004160096"</f>
        <v>4004160096</v>
      </c>
      <c r="D26" s="1" t="str">
        <f>"男"</f>
        <v>男</v>
      </c>
      <c r="E26" s="1" t="str">
        <f>"文学与传媒学院"</f>
        <v>文学与传媒学院</v>
      </c>
      <c r="F26" s="1" t="str">
        <f>"102"</f>
        <v>102</v>
      </c>
      <c r="G26" s="1" t="str">
        <f t="shared" si="1"/>
        <v>20200910</v>
      </c>
      <c r="H26" s="1" t="str">
        <f>"播音与主持艺术(本)"</f>
        <v>播音与主持艺术(本)</v>
      </c>
      <c r="I26" s="1" t="str">
        <f t="shared" si="2"/>
        <v>20160911</v>
      </c>
    </row>
    <row r="27" spans="1:9">
      <c r="A27" s="1">
        <v>26</v>
      </c>
      <c r="B27" s="1" t="str">
        <f>"郑祥祥"</f>
        <v>郑祥祥</v>
      </c>
      <c r="C27" s="1" t="str">
        <f>"4703160025"</f>
        <v>4703160025</v>
      </c>
      <c r="D27" s="1" t="str">
        <f>"男"</f>
        <v>男</v>
      </c>
      <c r="E27" s="1" t="str">
        <f>"电气工程学院(机电工程学院)"</f>
        <v>电气工程学院(机电工程学院)</v>
      </c>
      <c r="F27" s="1" t="str">
        <f>"102"</f>
        <v>102</v>
      </c>
      <c r="G27" s="1" t="str">
        <f t="shared" si="1"/>
        <v>20200910</v>
      </c>
      <c r="H27" s="1" t="str">
        <f>"电子信息工程(本)"</f>
        <v>电子信息工程(本)</v>
      </c>
      <c r="I27" s="1" t="str">
        <f t="shared" si="2"/>
        <v>20160911</v>
      </c>
    </row>
    <row r="28" spans="1:9">
      <c r="A28" s="1">
        <v>27</v>
      </c>
      <c r="B28" s="1" t="str">
        <f>"何亭丽"</f>
        <v>何亭丽</v>
      </c>
      <c r="C28" s="1" t="str">
        <f>"4101160009"</f>
        <v>4101160009</v>
      </c>
      <c r="D28" s="1" t="str">
        <f>"女"</f>
        <v>女</v>
      </c>
      <c r="E28" s="1" t="str">
        <f>"旅游学院(历史文化学院、魏晋文化研究所)"</f>
        <v>旅游学院(历史文化学院、魏晋文化研究所)</v>
      </c>
      <c r="F28" s="1" t="str">
        <f>"101"</f>
        <v>101</v>
      </c>
      <c r="G28" s="1" t="str">
        <f t="shared" si="1"/>
        <v>20200910</v>
      </c>
      <c r="H28" s="1" t="str">
        <f>"历史学(本)"</f>
        <v>历史学(本)</v>
      </c>
      <c r="I28" s="1" t="str">
        <f t="shared" si="2"/>
        <v>20160911</v>
      </c>
    </row>
    <row r="29" spans="1:9">
      <c r="A29" s="2">
        <v>28</v>
      </c>
      <c r="B29" s="2" t="str">
        <f>"张宇"</f>
        <v>张宇</v>
      </c>
      <c r="C29" s="2" t="str">
        <f>"4306160018"</f>
        <v>4306160018</v>
      </c>
      <c r="D29" s="2" t="str">
        <f>"女"</f>
        <v>女</v>
      </c>
      <c r="E29" s="2" t="str">
        <f>"外国语学院"</f>
        <v>外国语学院</v>
      </c>
      <c r="F29" s="2" t="str">
        <f>"100"</f>
        <v>100</v>
      </c>
      <c r="G29" s="2" t="str">
        <f t="shared" si="1"/>
        <v>20200910</v>
      </c>
      <c r="H29" s="2" t="str">
        <f>"日语(商务方向)(本)"</f>
        <v>日语(商务方向)(本)</v>
      </c>
      <c r="I29" s="2" t="str">
        <f t="shared" si="2"/>
        <v>20160911</v>
      </c>
    </row>
    <row r="30" spans="1:9">
      <c r="A30" s="1">
        <v>29</v>
      </c>
      <c r="B30" s="1" t="str">
        <f>"牛雨晴"</f>
        <v>牛雨晴</v>
      </c>
      <c r="C30" s="1" t="str">
        <f>"4101160030"</f>
        <v>4101160030</v>
      </c>
      <c r="D30" s="1" t="str">
        <f>"女"</f>
        <v>女</v>
      </c>
      <c r="E30" s="1" t="str">
        <f>"旅游学院(历史文化学院、魏晋文化研究所)"</f>
        <v>旅游学院(历史文化学院、魏晋文化研究所)</v>
      </c>
      <c r="F30" s="1" t="str">
        <f>"99"</f>
        <v>99</v>
      </c>
      <c r="G30" s="1" t="str">
        <f t="shared" si="1"/>
        <v>20200910</v>
      </c>
      <c r="H30" s="1" t="str">
        <f>"历史学(本)"</f>
        <v>历史学(本)</v>
      </c>
      <c r="I30" s="1" t="str">
        <f t="shared" si="2"/>
        <v>20160911</v>
      </c>
    </row>
    <row r="31" spans="1:9">
      <c r="A31" s="1">
        <v>30</v>
      </c>
      <c r="B31" s="1" t="str">
        <f>"李慧洁"</f>
        <v>李慧洁</v>
      </c>
      <c r="C31" s="1" t="str">
        <f>"4803160006"</f>
        <v>4803160006</v>
      </c>
      <c r="D31" s="1" t="str">
        <f>"女"</f>
        <v>女</v>
      </c>
      <c r="E31" s="1" t="str">
        <f>"化学化工学院"</f>
        <v>化学化工学院</v>
      </c>
      <c r="F31" s="1" t="str">
        <f>"97"</f>
        <v>97</v>
      </c>
      <c r="G31" s="1" t="str">
        <f t="shared" si="1"/>
        <v>20200910</v>
      </c>
      <c r="H31" s="1" t="str">
        <f>"化学工程与工艺(本)"</f>
        <v>化学工程与工艺(本)</v>
      </c>
      <c r="I31" s="1" t="str">
        <f t="shared" si="2"/>
        <v>20160911</v>
      </c>
    </row>
    <row r="32" spans="1:9">
      <c r="A32" s="1">
        <v>31</v>
      </c>
      <c r="B32" s="1" t="str">
        <f>"胡珊珊"</f>
        <v>胡珊珊</v>
      </c>
      <c r="C32" s="1" t="str">
        <f>"4810160013"</f>
        <v>4810160013</v>
      </c>
      <c r="D32" s="1" t="str">
        <f>"女"</f>
        <v>女</v>
      </c>
      <c r="E32" s="1" t="str">
        <f>"化学化工学院"</f>
        <v>化学化工学院</v>
      </c>
      <c r="F32" s="1" t="str">
        <f>"96"</f>
        <v>96</v>
      </c>
      <c r="G32" s="1" t="str">
        <f t="shared" si="1"/>
        <v>20200910</v>
      </c>
      <c r="H32" s="1" t="str">
        <f>"制药工程(本)"</f>
        <v>制药工程(本)</v>
      </c>
      <c r="I32" s="1" t="str">
        <f t="shared" si="2"/>
        <v>20160911</v>
      </c>
    </row>
    <row r="33" spans="1:9">
      <c r="A33" s="1">
        <v>32</v>
      </c>
      <c r="B33" s="1" t="str">
        <f>"张文凯"</f>
        <v>张文凯</v>
      </c>
      <c r="C33" s="1" t="str">
        <f>"4802160052"</f>
        <v>4802160052</v>
      </c>
      <c r="D33" s="1" t="str">
        <f>"男"</f>
        <v>男</v>
      </c>
      <c r="E33" s="1" t="str">
        <f>"化学化工学院"</f>
        <v>化学化工学院</v>
      </c>
      <c r="F33" s="1" t="str">
        <f>"96"</f>
        <v>96</v>
      </c>
      <c r="G33" s="1" t="str">
        <f t="shared" si="1"/>
        <v>20200910</v>
      </c>
      <c r="H33" s="1" t="str">
        <f>"应用化学(本)"</f>
        <v>应用化学(本)</v>
      </c>
      <c r="I33" s="1" t="str">
        <f t="shared" si="2"/>
        <v>20160911</v>
      </c>
    </row>
    <row r="34" spans="1:9">
      <c r="A34" s="1">
        <v>33</v>
      </c>
      <c r="B34" s="1" t="str">
        <f>"孙立雪"</f>
        <v>孙立雪</v>
      </c>
      <c r="C34" s="1" t="str">
        <f>"4001160048"</f>
        <v>4001160048</v>
      </c>
      <c r="D34" s="1" t="str">
        <f>"女"</f>
        <v>女</v>
      </c>
      <c r="E34" s="1" t="str">
        <f>"文学与传媒学院"</f>
        <v>文学与传媒学院</v>
      </c>
      <c r="F34" s="1" t="str">
        <f>"95"</f>
        <v>95</v>
      </c>
      <c r="G34" s="1" t="str">
        <f t="shared" si="1"/>
        <v>20200910</v>
      </c>
      <c r="H34" s="1" t="str">
        <f>"汉语言文学(本)"</f>
        <v>汉语言文学(本)</v>
      </c>
      <c r="I34" s="1" t="str">
        <f t="shared" si="2"/>
        <v>20160911</v>
      </c>
    </row>
    <row r="35" spans="1:9">
      <c r="A35" s="1">
        <v>34</v>
      </c>
      <c r="B35" s="1" t="str">
        <f>"刘田芳"</f>
        <v>刘田芳</v>
      </c>
      <c r="C35" s="1" t="str">
        <f>"4402160034"</f>
        <v>4402160034</v>
      </c>
      <c r="D35" s="1" t="str">
        <f>"女"</f>
        <v>女</v>
      </c>
      <c r="E35" s="1" t="str">
        <f>"商学院"</f>
        <v>商学院</v>
      </c>
      <c r="F35" s="1" t="str">
        <f>"95"</f>
        <v>95</v>
      </c>
      <c r="G35" s="1" t="str">
        <f t="shared" si="1"/>
        <v>20200910</v>
      </c>
      <c r="H35" s="1" t="str">
        <f>"电子商务(本)"</f>
        <v>电子商务(本)</v>
      </c>
      <c r="I35" s="1" t="str">
        <f t="shared" si="2"/>
        <v>20160911</v>
      </c>
    </row>
    <row r="36" spans="1:9">
      <c r="A36" s="1">
        <v>35</v>
      </c>
      <c r="B36" s="1" t="str">
        <f>"韩晓磊"</f>
        <v>韩晓磊</v>
      </c>
      <c r="C36" s="1" t="str">
        <f>"4501160002"</f>
        <v>4501160002</v>
      </c>
      <c r="D36" s="1" t="str">
        <f>"男"</f>
        <v>男</v>
      </c>
      <c r="E36" s="1" t="str">
        <f>"教育科学学院(教师教育学院)"</f>
        <v>教育科学学院(教师教育学院)</v>
      </c>
      <c r="F36" s="1" t="str">
        <f>"94"</f>
        <v>94</v>
      </c>
      <c r="G36" s="1" t="str">
        <f t="shared" si="1"/>
        <v>20200910</v>
      </c>
      <c r="H36" s="1" t="str">
        <f>"应用心理学(非师范)(本)"</f>
        <v>应用心理学(非师范)(本)</v>
      </c>
      <c r="I36" s="1" t="str">
        <f t="shared" si="2"/>
        <v>20160911</v>
      </c>
    </row>
    <row r="37" spans="1:9">
      <c r="A37" s="1">
        <v>36</v>
      </c>
      <c r="B37" s="1" t="str">
        <f>"申瞻"</f>
        <v>申瞻</v>
      </c>
      <c r="C37" s="1" t="str">
        <f>"4602160068"</f>
        <v>4602160068</v>
      </c>
      <c r="D37" s="1" t="str">
        <f>"男"</f>
        <v>男</v>
      </c>
      <c r="E37" s="1" t="str">
        <f>"数学与统计学院(应用数学研究所)"</f>
        <v>数学与统计学院(应用数学研究所)</v>
      </c>
      <c r="F37" s="1" t="str">
        <f>"93"</f>
        <v>93</v>
      </c>
      <c r="G37" s="1" t="str">
        <f t="shared" si="1"/>
        <v>20200910</v>
      </c>
      <c r="H37" s="1" t="str">
        <f>"统计学(本)"</f>
        <v>统计学(本)</v>
      </c>
      <c r="I37" s="1" t="str">
        <f t="shared" si="2"/>
        <v>20160911</v>
      </c>
    </row>
    <row r="38" spans="1:9">
      <c r="A38" s="1">
        <v>37</v>
      </c>
      <c r="B38" s="1" t="str">
        <f>"王顺利"</f>
        <v>王顺利</v>
      </c>
      <c r="C38" s="1" t="str">
        <f>"5001160036"</f>
        <v>5001160036</v>
      </c>
      <c r="D38" s="1" t="str">
        <f>"男"</f>
        <v>男</v>
      </c>
      <c r="E38" s="1" t="str">
        <f>"信息工程学院"</f>
        <v>信息工程学院</v>
      </c>
      <c r="F38" s="1" t="str">
        <f>"92"</f>
        <v>92</v>
      </c>
      <c r="G38" s="1" t="str">
        <f t="shared" si="1"/>
        <v>20200910</v>
      </c>
      <c r="H38" s="1" t="str">
        <f>"计算机科学与技术(本)"</f>
        <v>计算机科学与技术(本)</v>
      </c>
      <c r="I38" s="1" t="str">
        <f t="shared" si="2"/>
        <v>20160911</v>
      </c>
    </row>
    <row r="39" spans="1:9">
      <c r="A39" s="1">
        <v>38</v>
      </c>
      <c r="B39" s="1" t="str">
        <f>"李月月"</f>
        <v>李月月</v>
      </c>
      <c r="C39" s="1" t="str">
        <f>"6003160034"</f>
        <v>6003160034</v>
      </c>
      <c r="D39" s="1" t="str">
        <f t="shared" ref="D39:D44" si="3">"女"</f>
        <v>女</v>
      </c>
      <c r="E39" s="1" t="str">
        <f>"设计艺术学院"</f>
        <v>设计艺术学院</v>
      </c>
      <c r="F39" s="1" t="str">
        <f>"92"</f>
        <v>92</v>
      </c>
      <c r="G39" s="1" t="str">
        <f t="shared" si="1"/>
        <v>20200910</v>
      </c>
      <c r="H39" s="1" t="str">
        <f>"视觉传达设计(本)"</f>
        <v>视觉传达设计(本)</v>
      </c>
      <c r="I39" s="1" t="str">
        <f t="shared" si="2"/>
        <v>20160911</v>
      </c>
    </row>
    <row r="40" spans="1:9">
      <c r="A40" s="1">
        <v>39</v>
      </c>
      <c r="B40" s="1" t="str">
        <f>"王瑞玉"</f>
        <v>王瑞玉</v>
      </c>
      <c r="C40" s="1" t="str">
        <f>"4602160017"</f>
        <v>4602160017</v>
      </c>
      <c r="D40" s="1" t="str">
        <f t="shared" si="3"/>
        <v>女</v>
      </c>
      <c r="E40" s="1" t="str">
        <f>"数学与统计学院(应用数学研究所)"</f>
        <v>数学与统计学院(应用数学研究所)</v>
      </c>
      <c r="F40" s="1" t="str">
        <f>"92"</f>
        <v>92</v>
      </c>
      <c r="G40" s="1" t="str">
        <f t="shared" si="1"/>
        <v>20200910</v>
      </c>
      <c r="H40" s="1" t="str">
        <f>"统计学(本)"</f>
        <v>统计学(本)</v>
      </c>
      <c r="I40" s="1" t="str">
        <f t="shared" si="2"/>
        <v>20160911</v>
      </c>
    </row>
    <row r="41" spans="1:9">
      <c r="A41" s="1">
        <v>40</v>
      </c>
      <c r="B41" s="1" t="str">
        <f>"陈秋实"</f>
        <v>陈秋实</v>
      </c>
      <c r="C41" s="1" t="str">
        <f>"4001160077"</f>
        <v>4001160077</v>
      </c>
      <c r="D41" s="1" t="str">
        <f t="shared" si="3"/>
        <v>女</v>
      </c>
      <c r="E41" s="1" t="str">
        <f>"文学与传媒学院"</f>
        <v>文学与传媒学院</v>
      </c>
      <c r="F41" s="1" t="str">
        <f>"91"</f>
        <v>91</v>
      </c>
      <c r="G41" s="1" t="str">
        <f t="shared" si="1"/>
        <v>20200910</v>
      </c>
      <c r="H41" s="1" t="str">
        <f>"汉语言文学(本)"</f>
        <v>汉语言文学(本)</v>
      </c>
      <c r="I41" s="1" t="str">
        <f t="shared" si="2"/>
        <v>20160911</v>
      </c>
    </row>
    <row r="42" spans="1:9">
      <c r="A42" s="1">
        <v>41</v>
      </c>
      <c r="B42" s="1" t="str">
        <f>"洪杏"</f>
        <v>洪杏</v>
      </c>
      <c r="C42" s="1" t="str">
        <f>"5304160006"</f>
        <v>5304160006</v>
      </c>
      <c r="D42" s="1" t="str">
        <f t="shared" si="3"/>
        <v>女</v>
      </c>
      <c r="E42" s="1" t="str">
        <f>"美术学院(工笔画研究所)"</f>
        <v>美术学院(工笔画研究所)</v>
      </c>
      <c r="F42" s="1" t="str">
        <f>"89"</f>
        <v>89</v>
      </c>
      <c r="G42" s="1" t="str">
        <f t="shared" si="1"/>
        <v>20200910</v>
      </c>
      <c r="H42" s="1" t="str">
        <f>"美术学(本)"</f>
        <v>美术学(本)</v>
      </c>
      <c r="I42" s="1" t="str">
        <f t="shared" si="2"/>
        <v>20160911</v>
      </c>
    </row>
    <row r="43" spans="1:9">
      <c r="A43" s="1">
        <v>42</v>
      </c>
      <c r="B43" s="1" t="str">
        <f>"陈淑娟"</f>
        <v>陈淑娟</v>
      </c>
      <c r="C43" s="1" t="str">
        <f>"6901160023"</f>
        <v>6901160023</v>
      </c>
      <c r="D43" s="1" t="str">
        <f t="shared" si="3"/>
        <v>女</v>
      </c>
      <c r="E43" s="1" t="str">
        <f>"马克思主义学院(中原农村发展研究中心)"</f>
        <v>马克思主义学院(中原农村发展研究中心)</v>
      </c>
      <c r="F43" s="1" t="str">
        <f>"89"</f>
        <v>89</v>
      </c>
      <c r="G43" s="1" t="str">
        <f t="shared" si="1"/>
        <v>20200910</v>
      </c>
      <c r="H43" s="1" t="str">
        <f>"思想政治教育(本)"</f>
        <v>思想政治教育(本)</v>
      </c>
      <c r="I43" s="1" t="str">
        <f t="shared" si="2"/>
        <v>20160911</v>
      </c>
    </row>
    <row r="44" spans="1:9">
      <c r="A44" s="1">
        <v>43</v>
      </c>
      <c r="B44" s="1" t="str">
        <f>"郑恩慧"</f>
        <v>郑恩慧</v>
      </c>
      <c r="C44" s="1" t="str">
        <f>"4309160050"</f>
        <v>4309160050</v>
      </c>
      <c r="D44" s="1" t="str">
        <f t="shared" si="3"/>
        <v>女</v>
      </c>
      <c r="E44" s="1" t="str">
        <f>"外国语学院"</f>
        <v>外国语学院</v>
      </c>
      <c r="F44" s="1" t="str">
        <f>"88"</f>
        <v>88</v>
      </c>
      <c r="G44" s="1" t="str">
        <f t="shared" si="1"/>
        <v>20200910</v>
      </c>
      <c r="H44" s="1" t="str">
        <f>"英语(本)"</f>
        <v>英语(本)</v>
      </c>
      <c r="I44" s="1" t="str">
        <f t="shared" si="2"/>
        <v>20160911</v>
      </c>
    </row>
    <row r="45" spans="1:9">
      <c r="A45" s="1">
        <v>44</v>
      </c>
      <c r="B45" s="1" t="str">
        <f>"张呈"</f>
        <v>张呈</v>
      </c>
      <c r="C45" s="1" t="str">
        <f>"5901160041"</f>
        <v>5901160041</v>
      </c>
      <c r="D45" s="1" t="str">
        <f>"男"</f>
        <v>男</v>
      </c>
      <c r="E45" s="1" t="str">
        <f>"信息工程学院"</f>
        <v>信息工程学院</v>
      </c>
      <c r="F45" s="1" t="str">
        <f>"88"</f>
        <v>88</v>
      </c>
      <c r="G45" s="1" t="str">
        <f t="shared" si="1"/>
        <v>20200910</v>
      </c>
      <c r="H45" s="1" t="str">
        <f>"计算机科学与技术(本)"</f>
        <v>计算机科学与技术(本)</v>
      </c>
      <c r="I45" s="1" t="str">
        <f t="shared" si="2"/>
        <v>20160911</v>
      </c>
    </row>
    <row r="46" spans="1:9">
      <c r="A46" s="1">
        <v>45</v>
      </c>
      <c r="B46" s="1" t="str">
        <f>"牛佳"</f>
        <v>牛佳</v>
      </c>
      <c r="C46" s="1" t="str">
        <f>"4403160026"</f>
        <v>4403160026</v>
      </c>
      <c r="D46" s="1" t="str">
        <f>"女"</f>
        <v>女</v>
      </c>
      <c r="E46" s="1" t="str">
        <f>"商学院"</f>
        <v>商学院</v>
      </c>
      <c r="F46" s="1" t="str">
        <f>"87"</f>
        <v>87</v>
      </c>
      <c r="G46" s="1" t="str">
        <f t="shared" si="1"/>
        <v>20200910</v>
      </c>
      <c r="H46" s="1" t="str">
        <f>"工商管理(本)"</f>
        <v>工商管理(本)</v>
      </c>
      <c r="I46" s="1" t="str">
        <f t="shared" si="2"/>
        <v>20160911</v>
      </c>
    </row>
    <row r="47" spans="1:9">
      <c r="A47" s="1">
        <v>46</v>
      </c>
      <c r="B47" s="1" t="str">
        <f>"孙晴"</f>
        <v>孙晴</v>
      </c>
      <c r="C47" s="1" t="str">
        <f>"5006160023"</f>
        <v>5006160023</v>
      </c>
      <c r="D47" s="1" t="str">
        <f>"女"</f>
        <v>女</v>
      </c>
      <c r="E47" s="1" t="str">
        <f>"信息工程学院"</f>
        <v>信息工程学院</v>
      </c>
      <c r="F47" s="1" t="str">
        <f>"87"</f>
        <v>87</v>
      </c>
      <c r="G47" s="1" t="str">
        <f t="shared" si="1"/>
        <v>20200910</v>
      </c>
      <c r="H47" s="1" t="str">
        <f>"物联网工程(本)"</f>
        <v>物联网工程(本)</v>
      </c>
      <c r="I47" s="1" t="str">
        <f t="shared" si="2"/>
        <v>20160911</v>
      </c>
    </row>
    <row r="48" spans="1:9">
      <c r="A48" s="1">
        <v>47</v>
      </c>
      <c r="B48" s="1" t="str">
        <f>"李帅冰"</f>
        <v>李帅冰</v>
      </c>
      <c r="C48" s="1" t="str">
        <f>"4810160025"</f>
        <v>4810160025</v>
      </c>
      <c r="D48" s="1" t="str">
        <f>"女"</f>
        <v>女</v>
      </c>
      <c r="E48" s="1" t="str">
        <f>"化学化工学院"</f>
        <v>化学化工学院</v>
      </c>
      <c r="F48" s="1" t="str">
        <f>"87"</f>
        <v>87</v>
      </c>
      <c r="G48" s="1" t="str">
        <f t="shared" si="1"/>
        <v>20200910</v>
      </c>
      <c r="H48" s="1" t="str">
        <f>"制药工程(本)"</f>
        <v>制药工程(本)</v>
      </c>
      <c r="I48" s="1" t="str">
        <f t="shared" si="2"/>
        <v>20160911</v>
      </c>
    </row>
    <row r="49" spans="1:9">
      <c r="A49" s="1">
        <v>48</v>
      </c>
      <c r="B49" s="1" t="str">
        <f>"胡的玲"</f>
        <v>胡的玲</v>
      </c>
      <c r="C49" s="1" t="str">
        <f>"4903160025"</f>
        <v>4903160025</v>
      </c>
      <c r="D49" s="1" t="str">
        <f>"女"</f>
        <v>女</v>
      </c>
      <c r="E49" s="1" t="str">
        <f>"城乡规划与园林学院"</f>
        <v>城乡规划与园林学院</v>
      </c>
      <c r="F49" s="1" t="str">
        <f>"87"</f>
        <v>87</v>
      </c>
      <c r="G49" s="1" t="str">
        <f t="shared" si="1"/>
        <v>20200910</v>
      </c>
      <c r="H49" s="1" t="str">
        <f>"测绘工程(本)"</f>
        <v>测绘工程(本)</v>
      </c>
      <c r="I49" s="1" t="str">
        <f t="shared" si="2"/>
        <v>20160911</v>
      </c>
    </row>
    <row r="50" spans="1:9">
      <c r="A50" s="1">
        <v>49</v>
      </c>
      <c r="B50" s="1" t="str">
        <f>"耿冬阁"</f>
        <v>耿冬阁</v>
      </c>
      <c r="C50" s="1" t="str">
        <f>"4708160021"</f>
        <v>4708160021</v>
      </c>
      <c r="D50" s="1" t="str">
        <f>"男"</f>
        <v>男</v>
      </c>
      <c r="E50" s="1" t="str">
        <f>"电气工程学院(机电工程学院)"</f>
        <v>电气工程学院(机电工程学院)</v>
      </c>
      <c r="F50" s="1" t="str">
        <f>"87"</f>
        <v>87</v>
      </c>
      <c r="G50" s="1" t="str">
        <f t="shared" si="1"/>
        <v>20200910</v>
      </c>
      <c r="H50" s="1" t="str">
        <f>"机械设计制造及其自动化(本)"</f>
        <v>机械设计制造及其自动化(本)</v>
      </c>
      <c r="I50" s="1" t="str">
        <f t="shared" si="2"/>
        <v>20160911</v>
      </c>
    </row>
    <row r="51" spans="1:9">
      <c r="A51" s="1">
        <v>50</v>
      </c>
      <c r="B51" s="1" t="str">
        <f>"孙梦圆"</f>
        <v>孙梦圆</v>
      </c>
      <c r="C51" s="1" t="str">
        <f>"4810160031"</f>
        <v>4810160031</v>
      </c>
      <c r="D51" s="1" t="str">
        <f t="shared" ref="D51:D60" si="4">"女"</f>
        <v>女</v>
      </c>
      <c r="E51" s="1" t="str">
        <f>"化学化工学院"</f>
        <v>化学化工学院</v>
      </c>
      <c r="F51" s="1" t="str">
        <f>"86"</f>
        <v>86</v>
      </c>
      <c r="G51" s="1" t="str">
        <f t="shared" si="1"/>
        <v>20200910</v>
      </c>
      <c r="H51" s="1" t="str">
        <f>"制药工程(本)"</f>
        <v>制药工程(本)</v>
      </c>
      <c r="I51" s="1" t="str">
        <f t="shared" si="2"/>
        <v>20160911</v>
      </c>
    </row>
    <row r="52" spans="1:9">
      <c r="A52" s="1">
        <v>51</v>
      </c>
      <c r="B52" s="1" t="str">
        <f>"马晓晴"</f>
        <v>马晓晴</v>
      </c>
      <c r="C52" s="1" t="str">
        <f>"4309160036"</f>
        <v>4309160036</v>
      </c>
      <c r="D52" s="1" t="str">
        <f t="shared" si="4"/>
        <v>女</v>
      </c>
      <c r="E52" s="1" t="str">
        <f>"外国语学院"</f>
        <v>外国语学院</v>
      </c>
      <c r="F52" s="1" t="str">
        <f>"85"</f>
        <v>85</v>
      </c>
      <c r="G52" s="1" t="str">
        <f t="shared" si="1"/>
        <v>20200910</v>
      </c>
      <c r="H52" s="1" t="str">
        <f>"英语(本)"</f>
        <v>英语(本)</v>
      </c>
      <c r="I52" s="1" t="str">
        <f t="shared" si="2"/>
        <v>20160911</v>
      </c>
    </row>
    <row r="53" spans="1:9">
      <c r="A53" s="1">
        <v>52</v>
      </c>
      <c r="B53" s="1" t="str">
        <f>"李鑫月"</f>
        <v>李鑫月</v>
      </c>
      <c r="C53" s="1" t="str">
        <f>"5510160008"</f>
        <v>5510160008</v>
      </c>
      <c r="D53" s="1" t="str">
        <f t="shared" si="4"/>
        <v>女</v>
      </c>
      <c r="E53" s="1" t="str">
        <f>"国际教育学院"</f>
        <v>国际教育学院</v>
      </c>
      <c r="F53" s="1" t="str">
        <f>"85"</f>
        <v>85</v>
      </c>
      <c r="G53" s="1" t="str">
        <f t="shared" si="1"/>
        <v>20200910</v>
      </c>
      <c r="H53" s="1" t="str">
        <f>"电气工程及其自动化(中俄)(本)"</f>
        <v>电气工程及其自动化(中俄)(本)</v>
      </c>
      <c r="I53" s="1" t="str">
        <f t="shared" si="2"/>
        <v>20160911</v>
      </c>
    </row>
    <row r="54" spans="1:9">
      <c r="A54" s="1">
        <v>53</v>
      </c>
      <c r="B54" s="1" t="str">
        <f>"杨艳梅"</f>
        <v>杨艳梅</v>
      </c>
      <c r="C54" s="1" t="str">
        <f>"4001160001"</f>
        <v>4001160001</v>
      </c>
      <c r="D54" s="1" t="str">
        <f t="shared" si="4"/>
        <v>女</v>
      </c>
      <c r="E54" s="1" t="str">
        <f>"文学与传媒学院"</f>
        <v>文学与传媒学院</v>
      </c>
      <c r="F54" s="1" t="str">
        <f>"85"</f>
        <v>85</v>
      </c>
      <c r="G54" s="1" t="str">
        <f t="shared" si="1"/>
        <v>20200910</v>
      </c>
      <c r="H54" s="1" t="str">
        <f>"汉语言文学(本)"</f>
        <v>汉语言文学(本)</v>
      </c>
      <c r="I54" s="1" t="str">
        <f t="shared" si="2"/>
        <v>20160911</v>
      </c>
    </row>
    <row r="55" spans="1:9">
      <c r="A55" s="1">
        <v>54</v>
      </c>
      <c r="B55" s="1" t="str">
        <f>"云淑雅"</f>
        <v>云淑雅</v>
      </c>
      <c r="C55" s="1" t="str">
        <f>"4309160127"</f>
        <v>4309160127</v>
      </c>
      <c r="D55" s="1" t="str">
        <f t="shared" si="4"/>
        <v>女</v>
      </c>
      <c r="E55" s="1" t="str">
        <f>"外国语学院"</f>
        <v>外国语学院</v>
      </c>
      <c r="F55" s="1" t="str">
        <f>"84"</f>
        <v>84</v>
      </c>
      <c r="G55" s="1" t="str">
        <f t="shared" si="1"/>
        <v>20200910</v>
      </c>
      <c r="H55" s="1" t="str">
        <f>"英语(本)"</f>
        <v>英语(本)</v>
      </c>
      <c r="I55" s="1" t="str">
        <f t="shared" si="2"/>
        <v>20160911</v>
      </c>
    </row>
    <row r="56" spans="1:9">
      <c r="A56" s="1">
        <v>55</v>
      </c>
      <c r="B56" s="1" t="str">
        <f>"崔蒙蒙"</f>
        <v>崔蒙蒙</v>
      </c>
      <c r="C56" s="1" t="str">
        <f>"5513160016"</f>
        <v>5513160016</v>
      </c>
      <c r="D56" s="1" t="str">
        <f t="shared" si="4"/>
        <v>女</v>
      </c>
      <c r="E56" s="1" t="str">
        <f>"国际教育学院"</f>
        <v>国际教育学院</v>
      </c>
      <c r="F56" s="1" t="str">
        <f>"84"</f>
        <v>84</v>
      </c>
      <c r="G56" s="1" t="str">
        <f t="shared" si="1"/>
        <v>20200910</v>
      </c>
      <c r="H56" s="1" t="str">
        <f>"视觉传达设计(中美)(本)"</f>
        <v>视觉传达设计(中美)(本)</v>
      </c>
      <c r="I56" s="1" t="str">
        <f t="shared" si="2"/>
        <v>20160911</v>
      </c>
    </row>
    <row r="57" spans="1:9">
      <c r="A57" s="1">
        <v>56</v>
      </c>
      <c r="B57" s="1" t="str">
        <f>"张悦"</f>
        <v>张悦</v>
      </c>
      <c r="C57" s="1" t="str">
        <f>"4311160011"</f>
        <v>4311160011</v>
      </c>
      <c r="D57" s="1" t="str">
        <f t="shared" si="4"/>
        <v>女</v>
      </c>
      <c r="E57" s="1" t="str">
        <f>"外国语学院"</f>
        <v>外国语学院</v>
      </c>
      <c r="F57" s="1" t="str">
        <f>"83"</f>
        <v>83</v>
      </c>
      <c r="G57" s="1" t="str">
        <f t="shared" si="1"/>
        <v>20200910</v>
      </c>
      <c r="H57" s="1" t="str">
        <f>"翻译(本)"</f>
        <v>翻译(本)</v>
      </c>
      <c r="I57" s="1" t="str">
        <f t="shared" si="2"/>
        <v>20160911</v>
      </c>
    </row>
    <row r="58" spans="1:9">
      <c r="A58" s="1">
        <v>57</v>
      </c>
      <c r="B58" s="1" t="str">
        <f>"温雨"</f>
        <v>温雨</v>
      </c>
      <c r="C58" s="1" t="str">
        <f>"4503160020"</f>
        <v>4503160020</v>
      </c>
      <c r="D58" s="1" t="str">
        <f t="shared" si="4"/>
        <v>女</v>
      </c>
      <c r="E58" s="1" t="str">
        <f>"教育科学学院(教师教育学院)"</f>
        <v>教育科学学院(教师教育学院)</v>
      </c>
      <c r="F58" s="1" t="str">
        <f>"83"</f>
        <v>83</v>
      </c>
      <c r="G58" s="1" t="str">
        <f t="shared" si="1"/>
        <v>20200910</v>
      </c>
      <c r="H58" s="1" t="str">
        <f>"学前教育(本)"</f>
        <v>学前教育(本)</v>
      </c>
      <c r="I58" s="1" t="str">
        <f t="shared" si="2"/>
        <v>20160911</v>
      </c>
    </row>
    <row r="59" spans="1:9">
      <c r="A59" s="1">
        <v>58</v>
      </c>
      <c r="B59" s="1" t="str">
        <f>"魏嘉琪"</f>
        <v>魏嘉琪</v>
      </c>
      <c r="C59" s="1" t="str">
        <f>"4001160084"</f>
        <v>4001160084</v>
      </c>
      <c r="D59" s="1" t="str">
        <f t="shared" si="4"/>
        <v>女</v>
      </c>
      <c r="E59" s="1" t="str">
        <f>"文学与传媒学院"</f>
        <v>文学与传媒学院</v>
      </c>
      <c r="F59" s="1" t="str">
        <f>"83"</f>
        <v>83</v>
      </c>
      <c r="G59" s="1" t="str">
        <f t="shared" si="1"/>
        <v>20200910</v>
      </c>
      <c r="H59" s="1" t="str">
        <f>"汉语言文学(本)"</f>
        <v>汉语言文学(本)</v>
      </c>
      <c r="I59" s="1" t="str">
        <f t="shared" si="2"/>
        <v>20160911</v>
      </c>
    </row>
    <row r="60" spans="1:9">
      <c r="A60" s="1">
        <v>59</v>
      </c>
      <c r="B60" s="1" t="str">
        <f>"刘心悦"</f>
        <v>刘心悦</v>
      </c>
      <c r="C60" s="1" t="str">
        <f>"4001160101"</f>
        <v>4001160101</v>
      </c>
      <c r="D60" s="1" t="str">
        <f t="shared" si="4"/>
        <v>女</v>
      </c>
      <c r="E60" s="1" t="str">
        <f>"文学与传媒学院"</f>
        <v>文学与传媒学院</v>
      </c>
      <c r="F60" s="1" t="str">
        <f>"82"</f>
        <v>82</v>
      </c>
      <c r="G60" s="1" t="str">
        <f t="shared" si="1"/>
        <v>20200910</v>
      </c>
      <c r="H60" s="1" t="str">
        <f>"汉语言文学(本)"</f>
        <v>汉语言文学(本)</v>
      </c>
      <c r="I60" s="1" t="str">
        <f t="shared" si="2"/>
        <v>20160911</v>
      </c>
    </row>
    <row r="61" spans="1:9">
      <c r="A61" s="1">
        <v>60</v>
      </c>
      <c r="B61" s="1" t="str">
        <f>"窦越"</f>
        <v>窦越</v>
      </c>
      <c r="C61" s="1" t="str">
        <f>"4003160093"</f>
        <v>4003160093</v>
      </c>
      <c r="D61" s="1" t="str">
        <f>"男"</f>
        <v>男</v>
      </c>
      <c r="E61" s="1" t="str">
        <f>"文学与传媒学院"</f>
        <v>文学与传媒学院</v>
      </c>
      <c r="F61" s="1" t="str">
        <f>"82"</f>
        <v>82</v>
      </c>
      <c r="G61" s="1" t="str">
        <f t="shared" si="1"/>
        <v>20200910</v>
      </c>
      <c r="H61" s="1" t="str">
        <f>"戏剧影视文学(本)"</f>
        <v>戏剧影视文学(本)</v>
      </c>
      <c r="I61" s="1" t="str">
        <f t="shared" si="2"/>
        <v>20160911</v>
      </c>
    </row>
    <row r="62" spans="1:9">
      <c r="A62" s="1">
        <v>61</v>
      </c>
      <c r="B62" s="1" t="str">
        <f>"和苗苗"</f>
        <v>和苗苗</v>
      </c>
      <c r="C62" s="1" t="str">
        <f>"4904160016"</f>
        <v>4904160016</v>
      </c>
      <c r="D62" s="1" t="str">
        <f>"女"</f>
        <v>女</v>
      </c>
      <c r="E62" s="1" t="str">
        <f>"城乡规划与园林学院"</f>
        <v>城乡规划与园林学院</v>
      </c>
      <c r="F62" s="1" t="str">
        <f>"82"</f>
        <v>82</v>
      </c>
      <c r="G62" s="1" t="str">
        <f t="shared" si="1"/>
        <v>20200910</v>
      </c>
      <c r="H62" s="1" t="str">
        <f>"风景园林(本)"</f>
        <v>风景园林(本)</v>
      </c>
      <c r="I62" s="1" t="str">
        <f t="shared" si="2"/>
        <v>20160911</v>
      </c>
    </row>
    <row r="63" spans="1:9">
      <c r="A63" s="1">
        <v>62</v>
      </c>
      <c r="B63" s="1" t="str">
        <f>"周聪颖"</f>
        <v>周聪颖</v>
      </c>
      <c r="C63" s="1" t="str">
        <f>"4601160060"</f>
        <v>4601160060</v>
      </c>
      <c r="D63" s="1" t="str">
        <f>"女"</f>
        <v>女</v>
      </c>
      <c r="E63" s="1" t="str">
        <f>"数学与统计学院(应用数学研究所)"</f>
        <v>数学与统计学院(应用数学研究所)</v>
      </c>
      <c r="F63" s="1" t="str">
        <f>"81"</f>
        <v>81</v>
      </c>
      <c r="G63" s="1" t="str">
        <f t="shared" si="1"/>
        <v>20200910</v>
      </c>
      <c r="H63" s="1" t="str">
        <f>"数学与应用数学(本)"</f>
        <v>数学与应用数学(本)</v>
      </c>
      <c r="I63" s="1" t="str">
        <f t="shared" si="2"/>
        <v>20160911</v>
      </c>
    </row>
    <row r="64" spans="1:9">
      <c r="A64" s="1">
        <v>63</v>
      </c>
      <c r="B64" s="1" t="str">
        <f>"庄冉冉"</f>
        <v>庄冉冉</v>
      </c>
      <c r="C64" s="1" t="str">
        <f>"4001160106"</f>
        <v>4001160106</v>
      </c>
      <c r="D64" s="1" t="str">
        <f>"女"</f>
        <v>女</v>
      </c>
      <c r="E64" s="1" t="str">
        <f>"文学与传媒学院"</f>
        <v>文学与传媒学院</v>
      </c>
      <c r="F64" s="1" t="str">
        <f>"81"</f>
        <v>81</v>
      </c>
      <c r="G64" s="1" t="str">
        <f t="shared" si="1"/>
        <v>20200910</v>
      </c>
      <c r="H64" s="1" t="str">
        <f>"汉语言文学(本)"</f>
        <v>汉语言文学(本)</v>
      </c>
      <c r="I64" s="1" t="str">
        <f t="shared" si="2"/>
        <v>20160911</v>
      </c>
    </row>
    <row r="65" spans="1:9">
      <c r="A65" s="1">
        <v>64</v>
      </c>
      <c r="B65" s="1" t="str">
        <f>"高梦雅"</f>
        <v>高梦雅</v>
      </c>
      <c r="C65" s="1" t="str">
        <f>"4411160005"</f>
        <v>4411160005</v>
      </c>
      <c r="D65" s="1" t="str">
        <f>"女"</f>
        <v>女</v>
      </c>
      <c r="E65" s="1" t="str">
        <f>"商学院"</f>
        <v>商学院</v>
      </c>
      <c r="F65" s="1" t="str">
        <f>"81"</f>
        <v>81</v>
      </c>
      <c r="G65" s="1" t="str">
        <f t="shared" si="1"/>
        <v>20200910</v>
      </c>
      <c r="H65" s="1" t="str">
        <f>"人力资源管理(本)"</f>
        <v>人力资源管理(本)</v>
      </c>
      <c r="I65" s="1" t="str">
        <f t="shared" si="2"/>
        <v>20160911</v>
      </c>
    </row>
    <row r="66" spans="1:9">
      <c r="A66" s="1">
        <v>65</v>
      </c>
      <c r="B66" s="1" t="str">
        <f>"朱娇娇"</f>
        <v>朱娇娇</v>
      </c>
      <c r="C66" s="1" t="str">
        <f>"5510160012"</f>
        <v>5510160012</v>
      </c>
      <c r="D66" s="1" t="str">
        <f>"女"</f>
        <v>女</v>
      </c>
      <c r="E66" s="1" t="str">
        <f>"国际教育学院"</f>
        <v>国际教育学院</v>
      </c>
      <c r="F66" s="1" t="str">
        <f>"81"</f>
        <v>81</v>
      </c>
      <c r="G66" s="1" t="str">
        <f t="shared" ref="G66:G102" si="5">"20200910"</f>
        <v>20200910</v>
      </c>
      <c r="H66" s="1" t="str">
        <f>"电气工程及其自动化(中俄)(本)"</f>
        <v>电气工程及其自动化(中俄)(本)</v>
      </c>
      <c r="I66" s="1" t="str">
        <f t="shared" ref="I66:I102" si="6">"20160911"</f>
        <v>20160911</v>
      </c>
    </row>
    <row r="67" spans="1:9">
      <c r="A67" s="1">
        <v>66</v>
      </c>
      <c r="B67" s="1" t="str">
        <f>"赵凯锋"</f>
        <v>赵凯锋</v>
      </c>
      <c r="C67" s="1" t="str">
        <f>"5005160034"</f>
        <v>5005160034</v>
      </c>
      <c r="D67" s="1" t="str">
        <f>"男"</f>
        <v>男</v>
      </c>
      <c r="E67" s="1" t="str">
        <f>"信息工程学院"</f>
        <v>信息工程学院</v>
      </c>
      <c r="F67" s="1" t="str">
        <f>"81"</f>
        <v>81</v>
      </c>
      <c r="G67" s="1" t="str">
        <f t="shared" si="5"/>
        <v>20200910</v>
      </c>
      <c r="H67" s="1" t="str">
        <f>"网络工程(本)"</f>
        <v>网络工程(本)</v>
      </c>
      <c r="I67" s="1" t="str">
        <f t="shared" si="6"/>
        <v>20160911</v>
      </c>
    </row>
    <row r="68" spans="1:9">
      <c r="A68" s="1">
        <v>67</v>
      </c>
      <c r="B68" s="1" t="str">
        <f>"杜晴晴"</f>
        <v>杜晴晴</v>
      </c>
      <c r="C68" s="1" t="str">
        <f>"4801160006"</f>
        <v>4801160006</v>
      </c>
      <c r="D68" s="1" t="str">
        <f>"女"</f>
        <v>女</v>
      </c>
      <c r="E68" s="1" t="str">
        <f>"化学化工学院"</f>
        <v>化学化工学院</v>
      </c>
      <c r="F68" s="1" t="str">
        <f>"80"</f>
        <v>80</v>
      </c>
      <c r="G68" s="1" t="str">
        <f t="shared" si="5"/>
        <v>20200910</v>
      </c>
      <c r="H68" s="1" t="str">
        <f>"化学(本)"</f>
        <v>化学(本)</v>
      </c>
      <c r="I68" s="1" t="str">
        <f t="shared" si="6"/>
        <v>20160911</v>
      </c>
    </row>
    <row r="69" spans="1:9">
      <c r="A69" s="1">
        <v>68</v>
      </c>
      <c r="B69" s="1" t="str">
        <f>"高银潞"</f>
        <v>高银潞</v>
      </c>
      <c r="C69" s="1" t="str">
        <f>"5518160017"</f>
        <v>5518160017</v>
      </c>
      <c r="D69" s="1" t="str">
        <f>"女"</f>
        <v>女</v>
      </c>
      <c r="E69" s="1" t="str">
        <f>"国际教育学院"</f>
        <v>国际教育学院</v>
      </c>
      <c r="F69" s="1" t="str">
        <f>"80"</f>
        <v>80</v>
      </c>
      <c r="G69" s="1" t="str">
        <f t="shared" si="5"/>
        <v>20200910</v>
      </c>
      <c r="H69" s="1" t="str">
        <f>"土木工程(中美)(本)"</f>
        <v>土木工程(中美)(本)</v>
      </c>
      <c r="I69" s="1" t="str">
        <f t="shared" si="6"/>
        <v>20160911</v>
      </c>
    </row>
    <row r="70" spans="1:9">
      <c r="A70" s="1">
        <v>69</v>
      </c>
      <c r="B70" s="1" t="str">
        <f>"占寅寅"</f>
        <v>占寅寅</v>
      </c>
      <c r="C70" s="1" t="str">
        <f>"4708160096"</f>
        <v>4708160096</v>
      </c>
      <c r="D70" s="1" t="str">
        <f>"男"</f>
        <v>男</v>
      </c>
      <c r="E70" s="1" t="str">
        <f>"电气工程学院(机电工程学院)"</f>
        <v>电气工程学院(机电工程学院)</v>
      </c>
      <c r="F70" s="1" t="str">
        <f>"79"</f>
        <v>79</v>
      </c>
      <c r="G70" s="1" t="str">
        <f t="shared" si="5"/>
        <v>20200910</v>
      </c>
      <c r="H70" s="1" t="str">
        <f>"机械设计制造及其自动化(本)"</f>
        <v>机械设计制造及其自动化(本)</v>
      </c>
      <c r="I70" s="1" t="str">
        <f t="shared" si="6"/>
        <v>20160911</v>
      </c>
    </row>
    <row r="71" spans="1:9">
      <c r="A71" s="1">
        <v>70</v>
      </c>
      <c r="B71" s="1" t="str">
        <f>"潘洁"</f>
        <v>潘洁</v>
      </c>
      <c r="C71" s="1" t="str">
        <f>"4602160034"</f>
        <v>4602160034</v>
      </c>
      <c r="D71" s="1" t="str">
        <f t="shared" ref="D71:D79" si="7">"女"</f>
        <v>女</v>
      </c>
      <c r="E71" s="1" t="str">
        <f>"数学与统计学院(应用数学研究所)"</f>
        <v>数学与统计学院(应用数学研究所)</v>
      </c>
      <c r="F71" s="1" t="str">
        <f>"79"</f>
        <v>79</v>
      </c>
      <c r="G71" s="1" t="str">
        <f t="shared" si="5"/>
        <v>20200910</v>
      </c>
      <c r="H71" s="1" t="str">
        <f>"统计学(本)"</f>
        <v>统计学(本)</v>
      </c>
      <c r="I71" s="1" t="str">
        <f t="shared" si="6"/>
        <v>20160911</v>
      </c>
    </row>
    <row r="72" spans="1:9">
      <c r="A72" s="1">
        <v>71</v>
      </c>
      <c r="B72" s="1" t="str">
        <f>"朱稳静"</f>
        <v>朱稳静</v>
      </c>
      <c r="C72" s="1" t="str">
        <f>"4309160069"</f>
        <v>4309160069</v>
      </c>
      <c r="D72" s="1" t="str">
        <f t="shared" si="7"/>
        <v>女</v>
      </c>
      <c r="E72" s="1" t="str">
        <f>"外国语学院"</f>
        <v>外国语学院</v>
      </c>
      <c r="F72" s="1" t="str">
        <f>"78"</f>
        <v>78</v>
      </c>
      <c r="G72" s="1" t="str">
        <f t="shared" si="5"/>
        <v>20200910</v>
      </c>
      <c r="H72" s="1" t="str">
        <f>"英语(本)"</f>
        <v>英语(本)</v>
      </c>
      <c r="I72" s="1" t="str">
        <f t="shared" si="6"/>
        <v>20160911</v>
      </c>
    </row>
    <row r="73" spans="1:9">
      <c r="A73" s="1">
        <v>72</v>
      </c>
      <c r="B73" s="1" t="str">
        <f>"刘明茹"</f>
        <v>刘明茹</v>
      </c>
      <c r="C73" s="1" t="str">
        <f>"4601160024"</f>
        <v>4601160024</v>
      </c>
      <c r="D73" s="1" t="str">
        <f t="shared" si="7"/>
        <v>女</v>
      </c>
      <c r="E73" s="1" t="str">
        <f>"数学与统计学院(应用数学研究所)"</f>
        <v>数学与统计学院(应用数学研究所)</v>
      </c>
      <c r="F73" s="1" t="str">
        <f>"78"</f>
        <v>78</v>
      </c>
      <c r="G73" s="1" t="str">
        <f t="shared" si="5"/>
        <v>20200910</v>
      </c>
      <c r="H73" s="1" t="str">
        <f>"数学与应用数学(本)"</f>
        <v>数学与应用数学(本)</v>
      </c>
      <c r="I73" s="1" t="str">
        <f t="shared" si="6"/>
        <v>20160911</v>
      </c>
    </row>
    <row r="74" spans="1:9">
      <c r="A74" s="1">
        <v>73</v>
      </c>
      <c r="B74" s="1" t="str">
        <f>"陈楠楠"</f>
        <v>陈楠楠</v>
      </c>
      <c r="C74" s="1" t="str">
        <f>"4306160048"</f>
        <v>4306160048</v>
      </c>
      <c r="D74" s="1" t="str">
        <f t="shared" si="7"/>
        <v>女</v>
      </c>
      <c r="E74" s="1" t="str">
        <f>"外国语学院"</f>
        <v>外国语学院</v>
      </c>
      <c r="F74" s="1" t="str">
        <f>"78"</f>
        <v>78</v>
      </c>
      <c r="G74" s="1" t="str">
        <f t="shared" si="5"/>
        <v>20200910</v>
      </c>
      <c r="H74" s="1" t="str">
        <f>"日语(商务方向)(本)"</f>
        <v>日语(商务方向)(本)</v>
      </c>
      <c r="I74" s="1" t="str">
        <f t="shared" si="6"/>
        <v>20160911</v>
      </c>
    </row>
    <row r="75" spans="1:9">
      <c r="A75" s="1">
        <v>74</v>
      </c>
      <c r="B75" s="1" t="str">
        <f>"牛慧君"</f>
        <v>牛慧君</v>
      </c>
      <c r="C75" s="1" t="str">
        <f>"4306160007"</f>
        <v>4306160007</v>
      </c>
      <c r="D75" s="1" t="str">
        <f t="shared" si="7"/>
        <v>女</v>
      </c>
      <c r="E75" s="1" t="str">
        <f>"外国语学院"</f>
        <v>外国语学院</v>
      </c>
      <c r="F75" s="1" t="str">
        <f>"77"</f>
        <v>77</v>
      </c>
      <c r="G75" s="1" t="str">
        <f t="shared" si="5"/>
        <v>20200910</v>
      </c>
      <c r="H75" s="1" t="str">
        <f>"日语(商务方向)(本)"</f>
        <v>日语(商务方向)(本)</v>
      </c>
      <c r="I75" s="1" t="str">
        <f t="shared" si="6"/>
        <v>20160911</v>
      </c>
    </row>
    <row r="76" spans="1:9">
      <c r="A76" s="1">
        <v>75</v>
      </c>
      <c r="B76" s="1" t="str">
        <f>"关梦婷"</f>
        <v>关梦婷</v>
      </c>
      <c r="C76" s="1" t="str">
        <f>"4001160049"</f>
        <v>4001160049</v>
      </c>
      <c r="D76" s="1" t="str">
        <f t="shared" si="7"/>
        <v>女</v>
      </c>
      <c r="E76" s="1" t="str">
        <f>"文学与传媒学院"</f>
        <v>文学与传媒学院</v>
      </c>
      <c r="F76" s="1" t="str">
        <f>"76"</f>
        <v>76</v>
      </c>
      <c r="G76" s="1" t="str">
        <f t="shared" si="5"/>
        <v>20200910</v>
      </c>
      <c r="H76" s="1" t="str">
        <f>"汉语言文学(本)"</f>
        <v>汉语言文学(本)</v>
      </c>
      <c r="I76" s="1" t="str">
        <f t="shared" si="6"/>
        <v>20160911</v>
      </c>
    </row>
    <row r="77" spans="1:9">
      <c r="A77" s="1">
        <v>76</v>
      </c>
      <c r="B77" s="1" t="str">
        <f>"孔赛楠"</f>
        <v>孔赛楠</v>
      </c>
      <c r="C77" s="1" t="str">
        <f>"4306160004"</f>
        <v>4306160004</v>
      </c>
      <c r="D77" s="1" t="str">
        <f t="shared" si="7"/>
        <v>女</v>
      </c>
      <c r="E77" s="1" t="str">
        <f>"外国语学院"</f>
        <v>外国语学院</v>
      </c>
      <c r="F77" s="1" t="str">
        <f>"76"</f>
        <v>76</v>
      </c>
      <c r="G77" s="1" t="str">
        <f t="shared" si="5"/>
        <v>20200910</v>
      </c>
      <c r="H77" s="1" t="str">
        <f>"日语(商务方向)(本)"</f>
        <v>日语(商务方向)(本)</v>
      </c>
      <c r="I77" s="1" t="str">
        <f t="shared" si="6"/>
        <v>20160911</v>
      </c>
    </row>
    <row r="78" spans="1:9">
      <c r="A78" s="1">
        <v>77</v>
      </c>
      <c r="B78" s="1" t="str">
        <f>"董晓雅"</f>
        <v>董晓雅</v>
      </c>
      <c r="C78" s="1" t="str">
        <f>"4602160018"</f>
        <v>4602160018</v>
      </c>
      <c r="D78" s="1" t="str">
        <f t="shared" si="7"/>
        <v>女</v>
      </c>
      <c r="E78" s="1" t="str">
        <f>"数学与统计学院(应用数学研究所)"</f>
        <v>数学与统计学院(应用数学研究所)</v>
      </c>
      <c r="F78" s="1" t="str">
        <f>"76"</f>
        <v>76</v>
      </c>
      <c r="G78" s="1" t="str">
        <f t="shared" si="5"/>
        <v>20200910</v>
      </c>
      <c r="H78" s="1" t="str">
        <f>"统计学(本)"</f>
        <v>统计学(本)</v>
      </c>
      <c r="I78" s="1" t="str">
        <f t="shared" si="6"/>
        <v>20160911</v>
      </c>
    </row>
    <row r="79" spans="1:9">
      <c r="A79" s="1">
        <v>78</v>
      </c>
      <c r="B79" s="1" t="str">
        <f>"吴茹梦"</f>
        <v>吴茹梦</v>
      </c>
      <c r="C79" s="1" t="str">
        <f>"4801160010"</f>
        <v>4801160010</v>
      </c>
      <c r="D79" s="1" t="str">
        <f t="shared" si="7"/>
        <v>女</v>
      </c>
      <c r="E79" s="1" t="str">
        <f>"化学化工学院"</f>
        <v>化学化工学院</v>
      </c>
      <c r="F79" s="1" t="str">
        <f>"75"</f>
        <v>75</v>
      </c>
      <c r="G79" s="1" t="str">
        <f t="shared" si="5"/>
        <v>20200910</v>
      </c>
      <c r="H79" s="1" t="str">
        <f>"化学(本)"</f>
        <v>化学(本)</v>
      </c>
      <c r="I79" s="1" t="str">
        <f t="shared" si="6"/>
        <v>20160911</v>
      </c>
    </row>
    <row r="80" spans="1:9">
      <c r="A80" s="1">
        <v>79</v>
      </c>
      <c r="B80" s="1" t="str">
        <f>"张立楷"</f>
        <v>张立楷</v>
      </c>
      <c r="C80" s="1" t="str">
        <f>"4601160056"</f>
        <v>4601160056</v>
      </c>
      <c r="D80" s="1" t="str">
        <f>"男"</f>
        <v>男</v>
      </c>
      <c r="E80" s="1" t="str">
        <f>"数学与统计学院(应用数学研究所)"</f>
        <v>数学与统计学院(应用数学研究所)</v>
      </c>
      <c r="F80" s="1" t="str">
        <f>"75"</f>
        <v>75</v>
      </c>
      <c r="G80" s="1" t="str">
        <f t="shared" si="5"/>
        <v>20200910</v>
      </c>
      <c r="H80" s="1" t="str">
        <f>"数学与应用数学(本)"</f>
        <v>数学与应用数学(本)</v>
      </c>
      <c r="I80" s="1" t="str">
        <f t="shared" si="6"/>
        <v>20160911</v>
      </c>
    </row>
    <row r="81" spans="1:9">
      <c r="A81" s="1">
        <v>80</v>
      </c>
      <c r="B81" s="1" t="str">
        <f>"韩雪"</f>
        <v>韩雪</v>
      </c>
      <c r="C81" s="1" t="str">
        <f>"4103160027"</f>
        <v>4103160027</v>
      </c>
      <c r="D81" s="1" t="str">
        <f>"女"</f>
        <v>女</v>
      </c>
      <c r="E81" s="1" t="str">
        <f>"旅游学院(历史文化学院、魏晋文化研究所)"</f>
        <v>旅游学院(历史文化学院、魏晋文化研究所)</v>
      </c>
      <c r="F81" s="1" t="str">
        <f>"74"</f>
        <v>74</v>
      </c>
      <c r="G81" s="1" t="str">
        <f t="shared" si="5"/>
        <v>20200910</v>
      </c>
      <c r="H81" s="1" t="str">
        <f>"旅游管理(本)"</f>
        <v>旅游管理(本)</v>
      </c>
      <c r="I81" s="1" t="str">
        <f t="shared" si="6"/>
        <v>20160911</v>
      </c>
    </row>
    <row r="82" spans="1:9">
      <c r="A82" s="1">
        <v>81</v>
      </c>
      <c r="B82" s="1" t="str">
        <f>"陈俊贤"</f>
        <v>陈俊贤</v>
      </c>
      <c r="C82" s="1" t="str">
        <f>"4908160017"</f>
        <v>4908160017</v>
      </c>
      <c r="D82" s="1" t="str">
        <f>"女"</f>
        <v>女</v>
      </c>
      <c r="E82" s="1" t="str">
        <f>"城乡规划与园林学院"</f>
        <v>城乡规划与园林学院</v>
      </c>
      <c r="F82" s="1" t="str">
        <f>"74"</f>
        <v>74</v>
      </c>
      <c r="G82" s="1" t="str">
        <f t="shared" si="5"/>
        <v>20200910</v>
      </c>
      <c r="H82" s="1" t="str">
        <f>"城乡规划(本)"</f>
        <v>城乡规划(本)</v>
      </c>
      <c r="I82" s="1" t="str">
        <f t="shared" si="6"/>
        <v>20160911</v>
      </c>
    </row>
    <row r="83" spans="1:9">
      <c r="A83" s="1">
        <v>82</v>
      </c>
      <c r="B83" s="1" t="str">
        <f>"朱林淑"</f>
        <v>朱林淑</v>
      </c>
      <c r="C83" s="1" t="str">
        <f>"6003160003"</f>
        <v>6003160003</v>
      </c>
      <c r="D83" s="1" t="str">
        <f>"女"</f>
        <v>女</v>
      </c>
      <c r="E83" s="1" t="str">
        <f>"设计艺术学院"</f>
        <v>设计艺术学院</v>
      </c>
      <c r="F83" s="1" t="str">
        <f>"74"</f>
        <v>74</v>
      </c>
      <c r="G83" s="1" t="str">
        <f t="shared" si="5"/>
        <v>20200910</v>
      </c>
      <c r="H83" s="1" t="str">
        <f>"视觉传达设计(本)"</f>
        <v>视觉传达设计(本)</v>
      </c>
      <c r="I83" s="1" t="str">
        <f t="shared" si="6"/>
        <v>20160911</v>
      </c>
    </row>
    <row r="84" spans="1:9">
      <c r="A84" s="1">
        <v>83</v>
      </c>
      <c r="B84" s="1" t="str">
        <f>"黄鑫兴"</f>
        <v>黄鑫兴</v>
      </c>
      <c r="C84" s="1" t="str">
        <f>"4702160146"</f>
        <v>4702160146</v>
      </c>
      <c r="D84" s="1" t="str">
        <f>"男"</f>
        <v>男</v>
      </c>
      <c r="E84" s="1" t="str">
        <f>"电气工程学院(机电工程学院)"</f>
        <v>电气工程学院(机电工程学院)</v>
      </c>
      <c r="F84" s="1" t="str">
        <f>"74"</f>
        <v>74</v>
      </c>
      <c r="G84" s="1" t="str">
        <f t="shared" si="5"/>
        <v>20200910</v>
      </c>
      <c r="H84" s="1" t="str">
        <f>"电气工程及其自动化(本)"</f>
        <v>电气工程及其自动化(本)</v>
      </c>
      <c r="I84" s="1" t="str">
        <f t="shared" si="6"/>
        <v>20160911</v>
      </c>
    </row>
    <row r="85" spans="1:9">
      <c r="A85" s="1">
        <v>84</v>
      </c>
      <c r="B85" s="1" t="str">
        <f>"朱启笛"</f>
        <v>朱启笛</v>
      </c>
      <c r="C85" s="1" t="str">
        <f>"4801160012"</f>
        <v>4801160012</v>
      </c>
      <c r="D85" s="1" t="str">
        <f>"女"</f>
        <v>女</v>
      </c>
      <c r="E85" s="1" t="str">
        <f>"化学化工学院"</f>
        <v>化学化工学院</v>
      </c>
      <c r="F85" s="1" t="str">
        <f>"73"</f>
        <v>73</v>
      </c>
      <c r="G85" s="1" t="str">
        <f t="shared" si="5"/>
        <v>20200910</v>
      </c>
      <c r="H85" s="1" t="str">
        <f>"化学(本)"</f>
        <v>化学(本)</v>
      </c>
      <c r="I85" s="1" t="str">
        <f t="shared" si="6"/>
        <v>20160911</v>
      </c>
    </row>
    <row r="86" spans="1:9">
      <c r="A86" s="1">
        <v>85</v>
      </c>
      <c r="B86" s="1" t="str">
        <f>"刘阳"</f>
        <v>刘阳</v>
      </c>
      <c r="C86" s="1" t="str">
        <f>"5701160074"</f>
        <v>5701160074</v>
      </c>
      <c r="D86" s="1" t="str">
        <f>"男"</f>
        <v>男</v>
      </c>
      <c r="E86" s="1" t="str">
        <f>"土木工程学院"</f>
        <v>土木工程学院</v>
      </c>
      <c r="F86" s="1" t="str">
        <f>"73"</f>
        <v>73</v>
      </c>
      <c r="G86" s="1" t="str">
        <f t="shared" si="5"/>
        <v>20200910</v>
      </c>
      <c r="H86" s="1" t="str">
        <f>"土木工程(本)"</f>
        <v>土木工程(本)</v>
      </c>
      <c r="I86" s="1" t="str">
        <f t="shared" si="6"/>
        <v>20160911</v>
      </c>
    </row>
    <row r="87" spans="1:9">
      <c r="A87" s="1">
        <v>86</v>
      </c>
      <c r="B87" s="1" t="str">
        <f>"李雨晴"</f>
        <v>李雨晴</v>
      </c>
      <c r="C87" s="1" t="str">
        <f>"4810160024"</f>
        <v>4810160024</v>
      </c>
      <c r="D87" s="1" t="str">
        <f>"女"</f>
        <v>女</v>
      </c>
      <c r="E87" s="1" t="str">
        <f>"化学化工学院"</f>
        <v>化学化工学院</v>
      </c>
      <c r="F87" s="1" t="str">
        <f>"73"</f>
        <v>73</v>
      </c>
      <c r="G87" s="1" t="str">
        <f t="shared" si="5"/>
        <v>20200910</v>
      </c>
      <c r="H87" s="1" t="str">
        <f>"制药工程(本)"</f>
        <v>制药工程(本)</v>
      </c>
      <c r="I87" s="1" t="str">
        <f t="shared" si="6"/>
        <v>20160911</v>
      </c>
    </row>
    <row r="88" spans="1:9">
      <c r="A88" s="1">
        <v>87</v>
      </c>
      <c r="B88" s="1" t="str">
        <f>"张浩楠"</f>
        <v>张浩楠</v>
      </c>
      <c r="C88" s="1" t="str">
        <f>"5511160051"</f>
        <v>5511160051</v>
      </c>
      <c r="D88" s="1" t="str">
        <f>"男"</f>
        <v>男</v>
      </c>
      <c r="E88" s="1" t="str">
        <f>"国际教育学院"</f>
        <v>国际教育学院</v>
      </c>
      <c r="F88" s="1" t="str">
        <f>"73"</f>
        <v>73</v>
      </c>
      <c r="G88" s="1" t="str">
        <f t="shared" si="5"/>
        <v>20200910</v>
      </c>
      <c r="H88" s="1" t="str">
        <f>"土木工程(中俄)(本)"</f>
        <v>土木工程(中俄)(本)</v>
      </c>
      <c r="I88" s="1" t="str">
        <f t="shared" si="6"/>
        <v>20160911</v>
      </c>
    </row>
    <row r="89" spans="1:9">
      <c r="A89" s="1">
        <v>88</v>
      </c>
      <c r="B89" s="1" t="str">
        <f>"董万芳"</f>
        <v>董万芳</v>
      </c>
      <c r="C89" s="1" t="str">
        <f>"4101160011"</f>
        <v>4101160011</v>
      </c>
      <c r="D89" s="1" t="str">
        <f>"女"</f>
        <v>女</v>
      </c>
      <c r="E89" s="1" t="str">
        <f>"旅游学院(历史文化学院、魏晋文化研究所)"</f>
        <v>旅游学院(历史文化学院、魏晋文化研究所)</v>
      </c>
      <c r="F89" s="1" t="str">
        <f t="shared" ref="F89:F94" si="8">"72"</f>
        <v>72</v>
      </c>
      <c r="G89" s="1" t="str">
        <f t="shared" si="5"/>
        <v>20200910</v>
      </c>
      <c r="H89" s="1" t="str">
        <f>"历史学(本)"</f>
        <v>历史学(本)</v>
      </c>
      <c r="I89" s="1" t="str">
        <f t="shared" si="6"/>
        <v>20160911</v>
      </c>
    </row>
    <row r="90" spans="1:9">
      <c r="A90" s="1">
        <v>89</v>
      </c>
      <c r="B90" s="1" t="str">
        <f>"周锋锋"</f>
        <v>周锋锋</v>
      </c>
      <c r="C90" s="1" t="str">
        <f>"4506160068"</f>
        <v>4506160068</v>
      </c>
      <c r="D90" s="1" t="str">
        <f>"女"</f>
        <v>女</v>
      </c>
      <c r="E90" s="1" t="str">
        <f>"教育科学学院(教师教育学院)"</f>
        <v>教育科学学院(教师教育学院)</v>
      </c>
      <c r="F90" s="1" t="str">
        <f t="shared" si="8"/>
        <v>72</v>
      </c>
      <c r="G90" s="1" t="str">
        <f t="shared" si="5"/>
        <v>20200910</v>
      </c>
      <c r="H90" s="1" t="str">
        <f>"小学教育(本)"</f>
        <v>小学教育(本)</v>
      </c>
      <c r="I90" s="1" t="str">
        <f t="shared" si="6"/>
        <v>20160911</v>
      </c>
    </row>
    <row r="91" spans="1:9">
      <c r="A91" s="1">
        <v>90</v>
      </c>
      <c r="B91" s="1" t="str">
        <f>"李梦成"</f>
        <v>李梦成</v>
      </c>
      <c r="C91" s="1" t="str">
        <f>"5511160042"</f>
        <v>5511160042</v>
      </c>
      <c r="D91" s="1" t="str">
        <f>"男"</f>
        <v>男</v>
      </c>
      <c r="E91" s="1" t="str">
        <f>"国际教育学院"</f>
        <v>国际教育学院</v>
      </c>
      <c r="F91" s="1" t="str">
        <f t="shared" si="8"/>
        <v>72</v>
      </c>
      <c r="G91" s="1" t="str">
        <f t="shared" si="5"/>
        <v>20200910</v>
      </c>
      <c r="H91" s="1" t="str">
        <f>"土木工程(中美)(本)"</f>
        <v>土木工程(中美)(本)</v>
      </c>
      <c r="I91" s="1" t="str">
        <f t="shared" si="6"/>
        <v>20160911</v>
      </c>
    </row>
    <row r="92" spans="1:9">
      <c r="A92" s="1">
        <v>91</v>
      </c>
      <c r="B92" s="1" t="str">
        <f>"付欣然"</f>
        <v>付欣然</v>
      </c>
      <c r="C92" s="1" t="str">
        <f>"4001160089"</f>
        <v>4001160089</v>
      </c>
      <c r="D92" s="1" t="str">
        <f>"女"</f>
        <v>女</v>
      </c>
      <c r="E92" s="1" t="str">
        <f>"文学与传媒学院"</f>
        <v>文学与传媒学院</v>
      </c>
      <c r="F92" s="1" t="str">
        <f t="shared" si="8"/>
        <v>72</v>
      </c>
      <c r="G92" s="1" t="str">
        <f t="shared" si="5"/>
        <v>20200910</v>
      </c>
      <c r="H92" s="1" t="str">
        <f>"汉语言文学(本)"</f>
        <v>汉语言文学(本)</v>
      </c>
      <c r="I92" s="1" t="str">
        <f t="shared" si="6"/>
        <v>20160911</v>
      </c>
    </row>
    <row r="93" spans="1:9">
      <c r="A93" s="1">
        <v>92</v>
      </c>
      <c r="B93" s="1" t="str">
        <f>"于慢利"</f>
        <v>于慢利</v>
      </c>
      <c r="C93" s="1" t="str">
        <f>"4503160082"</f>
        <v>4503160082</v>
      </c>
      <c r="D93" s="1" t="str">
        <f>"女"</f>
        <v>女</v>
      </c>
      <c r="E93" s="1" t="str">
        <f>"教育科学学院(教师教育学院)"</f>
        <v>教育科学学院(教师教育学院)</v>
      </c>
      <c r="F93" s="1" t="str">
        <f t="shared" si="8"/>
        <v>72</v>
      </c>
      <c r="G93" s="1" t="str">
        <f t="shared" si="5"/>
        <v>20200910</v>
      </c>
      <c r="H93" s="1" t="str">
        <f>"学前教育(本)"</f>
        <v>学前教育(本)</v>
      </c>
      <c r="I93" s="1" t="str">
        <f t="shared" si="6"/>
        <v>20160911</v>
      </c>
    </row>
    <row r="94" spans="1:9">
      <c r="A94" s="1">
        <v>93</v>
      </c>
      <c r="B94" s="1" t="str">
        <f>"王宁宁"</f>
        <v>王宁宁</v>
      </c>
      <c r="C94" s="1" t="str">
        <f>"5001160003"</f>
        <v>5001160003</v>
      </c>
      <c r="D94" s="1" t="str">
        <f>"女"</f>
        <v>女</v>
      </c>
      <c r="E94" s="1" t="str">
        <f>"信息工程学院"</f>
        <v>信息工程学院</v>
      </c>
      <c r="F94" s="1" t="str">
        <f t="shared" si="8"/>
        <v>72</v>
      </c>
      <c r="G94" s="1" t="str">
        <f t="shared" si="5"/>
        <v>20200910</v>
      </c>
      <c r="H94" s="1" t="str">
        <f>"计算机科学与技术(本)"</f>
        <v>计算机科学与技术(本)</v>
      </c>
      <c r="I94" s="1" t="str">
        <f t="shared" si="6"/>
        <v>20160911</v>
      </c>
    </row>
    <row r="95" spans="1:9">
      <c r="A95" s="1">
        <v>94</v>
      </c>
      <c r="B95" s="1" t="str">
        <f>"申亚"</f>
        <v>申亚</v>
      </c>
      <c r="C95" s="1" t="str">
        <f>"4710160046"</f>
        <v>4710160046</v>
      </c>
      <c r="D95" s="1" t="str">
        <f>"男"</f>
        <v>男</v>
      </c>
      <c r="E95" s="1" t="str">
        <f>"电气工程学院(机电工程学院)"</f>
        <v>电气工程学院(机电工程学院)</v>
      </c>
      <c r="F95" s="1" t="str">
        <f>"71"</f>
        <v>71</v>
      </c>
      <c r="G95" s="1" t="str">
        <f t="shared" si="5"/>
        <v>20200910</v>
      </c>
      <c r="H95" s="1" t="str">
        <f>"机械电子工程(本)"</f>
        <v>机械电子工程(本)</v>
      </c>
      <c r="I95" s="1" t="str">
        <f t="shared" si="6"/>
        <v>20160911</v>
      </c>
    </row>
    <row r="96" spans="1:9">
      <c r="A96" s="1">
        <v>95</v>
      </c>
      <c r="B96" s="1" t="str">
        <f>"田亚东"</f>
        <v>田亚东</v>
      </c>
      <c r="C96" s="1" t="str">
        <f>"5510160063"</f>
        <v>5510160063</v>
      </c>
      <c r="D96" s="1" t="str">
        <f>"男"</f>
        <v>男</v>
      </c>
      <c r="E96" s="1" t="str">
        <f>"国际教育学院"</f>
        <v>国际教育学院</v>
      </c>
      <c r="F96" s="1" t="str">
        <f>"71"</f>
        <v>71</v>
      </c>
      <c r="G96" s="1" t="str">
        <f t="shared" si="5"/>
        <v>20200910</v>
      </c>
      <c r="H96" s="1" t="str">
        <f>"电气工程及其自动化(中俄)(本)"</f>
        <v>电气工程及其自动化(中俄)(本)</v>
      </c>
      <c r="I96" s="1" t="str">
        <f t="shared" si="6"/>
        <v>20160911</v>
      </c>
    </row>
    <row r="97" spans="1:9">
      <c r="A97" s="1">
        <v>96</v>
      </c>
      <c r="B97" s="1" t="str">
        <f>"褚俊涛"</f>
        <v>褚俊涛</v>
      </c>
      <c r="C97" s="1" t="str">
        <f>"4710160034"</f>
        <v>4710160034</v>
      </c>
      <c r="D97" s="1" t="str">
        <f>"男"</f>
        <v>男</v>
      </c>
      <c r="E97" s="1" t="str">
        <f>"电气工程学院(机电工程学院)"</f>
        <v>电气工程学院(机电工程学院)</v>
      </c>
      <c r="F97" s="1" t="str">
        <f>"71"</f>
        <v>71</v>
      </c>
      <c r="G97" s="1" t="str">
        <f t="shared" si="5"/>
        <v>20200910</v>
      </c>
      <c r="H97" s="1" t="str">
        <f>"机械电子工程(本)"</f>
        <v>机械电子工程(本)</v>
      </c>
      <c r="I97" s="1" t="str">
        <f t="shared" si="6"/>
        <v>20160911</v>
      </c>
    </row>
    <row r="98" spans="1:9">
      <c r="A98" s="1">
        <v>97</v>
      </c>
      <c r="B98" s="1" t="str">
        <f>"王文雅"</f>
        <v>王文雅</v>
      </c>
      <c r="C98" s="1" t="str">
        <f>"4001160012"</f>
        <v>4001160012</v>
      </c>
      <c r="D98" s="1" t="str">
        <f>"女"</f>
        <v>女</v>
      </c>
      <c r="E98" s="1" t="str">
        <f>"文学与传媒学院"</f>
        <v>文学与传媒学院</v>
      </c>
      <c r="F98" s="1" t="str">
        <f>"71"</f>
        <v>71</v>
      </c>
      <c r="G98" s="1" t="str">
        <f t="shared" si="5"/>
        <v>20200910</v>
      </c>
      <c r="H98" s="1" t="str">
        <f>"汉语言文学(本)"</f>
        <v>汉语言文学(本)</v>
      </c>
      <c r="I98" s="1" t="str">
        <f t="shared" si="6"/>
        <v>20160911</v>
      </c>
    </row>
    <row r="99" spans="1:9">
      <c r="A99" s="1">
        <v>98</v>
      </c>
      <c r="B99" s="1" t="str">
        <f>"姜欣然"</f>
        <v>姜欣然</v>
      </c>
      <c r="C99" s="1" t="str">
        <f>"4006160016"</f>
        <v>4006160016</v>
      </c>
      <c r="D99" s="1" t="str">
        <f>"女"</f>
        <v>女</v>
      </c>
      <c r="E99" s="1" t="str">
        <f>"文学与传媒学院"</f>
        <v>文学与传媒学院</v>
      </c>
      <c r="F99" s="1" t="str">
        <f>"70"</f>
        <v>70</v>
      </c>
      <c r="G99" s="1" t="str">
        <f t="shared" si="5"/>
        <v>20200910</v>
      </c>
      <c r="H99" s="1" t="str">
        <f>"汉语国际教育(本)"</f>
        <v>汉语国际教育(本)</v>
      </c>
      <c r="I99" s="1" t="str">
        <f t="shared" si="6"/>
        <v>20160911</v>
      </c>
    </row>
    <row r="100" spans="1:9">
      <c r="A100" s="1">
        <v>99</v>
      </c>
      <c r="B100" s="1" t="str">
        <f>"申敬茹"</f>
        <v>申敬茹</v>
      </c>
      <c r="C100" s="1" t="str">
        <f>"4802160024"</f>
        <v>4802160024</v>
      </c>
      <c r="D100" s="1" t="str">
        <f>"女"</f>
        <v>女</v>
      </c>
      <c r="E100" s="1" t="str">
        <f>"化学化工学院"</f>
        <v>化学化工学院</v>
      </c>
      <c r="F100" s="1" t="str">
        <f>"70"</f>
        <v>70</v>
      </c>
      <c r="G100" s="1" t="str">
        <f t="shared" si="5"/>
        <v>20200910</v>
      </c>
      <c r="H100" s="1" t="str">
        <f>"应用化学(本)"</f>
        <v>应用化学(本)</v>
      </c>
      <c r="I100" s="1" t="str">
        <f t="shared" si="6"/>
        <v>20160911</v>
      </c>
    </row>
    <row r="101" spans="1:9">
      <c r="A101" s="1">
        <v>100</v>
      </c>
      <c r="B101" s="1" t="str">
        <f>"骆娜"</f>
        <v>骆娜</v>
      </c>
      <c r="C101" s="1" t="str">
        <f>"4503160022"</f>
        <v>4503160022</v>
      </c>
      <c r="D101" s="1" t="str">
        <f>"女"</f>
        <v>女</v>
      </c>
      <c r="E101" s="1" t="str">
        <f>"教育科学学院(教师教育学院)"</f>
        <v>教育科学学院(教师教育学院)</v>
      </c>
      <c r="F101" s="1" t="str">
        <f>"69"</f>
        <v>69</v>
      </c>
      <c r="G101" s="1" t="str">
        <f t="shared" si="5"/>
        <v>20200910</v>
      </c>
      <c r="H101" s="1" t="str">
        <f>"学前教育(本)"</f>
        <v>学前教育(本)</v>
      </c>
      <c r="I101" s="1" t="str">
        <f t="shared" si="6"/>
        <v>20160911</v>
      </c>
    </row>
    <row r="102" spans="1:9">
      <c r="A102" s="1">
        <v>101</v>
      </c>
      <c r="B102" s="1" t="str">
        <f>"董斯琦"</f>
        <v>董斯琦</v>
      </c>
      <c r="C102" s="1" t="str">
        <f>"4001160107"</f>
        <v>4001160107</v>
      </c>
      <c r="D102" s="1" t="str">
        <f>"女"</f>
        <v>女</v>
      </c>
      <c r="E102" s="1" t="str">
        <f>"文学与传媒学院"</f>
        <v>文学与传媒学院</v>
      </c>
      <c r="F102" s="1" t="str">
        <f>"69"</f>
        <v>69</v>
      </c>
      <c r="G102" s="1" t="str">
        <f t="shared" si="5"/>
        <v>20200910</v>
      </c>
      <c r="H102" s="1" t="str">
        <f>"汉语言文学(本)"</f>
        <v>汉语言文学(本)</v>
      </c>
      <c r="I102" s="1" t="str">
        <f t="shared" si="6"/>
        <v>20160911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K30" sqref="K30"/>
    </sheetView>
  </sheetViews>
  <sheetFormatPr defaultRowHeight="13.5"/>
  <cols>
    <col min="4" max="4" width="6.75" customWidth="1"/>
    <col min="5" max="5" width="5.5" customWidth="1"/>
    <col min="6" max="6" width="5" customWidth="1"/>
    <col min="7" max="7" width="10.125" customWidth="1"/>
    <col min="8" max="8" width="11.7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>
        <v>40</v>
      </c>
      <c r="B2" t="s">
        <v>9</v>
      </c>
      <c r="C2">
        <v>4611180101</v>
      </c>
      <c r="D2" t="s">
        <v>10</v>
      </c>
      <c r="E2" t="s">
        <v>11</v>
      </c>
      <c r="F2">
        <v>28</v>
      </c>
      <c r="G2">
        <v>20200525</v>
      </c>
      <c r="H2" t="s">
        <v>12</v>
      </c>
      <c r="I2">
        <v>20180917</v>
      </c>
    </row>
    <row r="3" spans="1:9">
      <c r="A3">
        <v>61</v>
      </c>
      <c r="B3" t="s">
        <v>13</v>
      </c>
      <c r="C3">
        <v>4406180125</v>
      </c>
      <c r="D3" t="s">
        <v>10</v>
      </c>
      <c r="E3" t="s">
        <v>11</v>
      </c>
      <c r="F3">
        <v>25</v>
      </c>
      <c r="G3">
        <v>20200525</v>
      </c>
      <c r="H3" t="s">
        <v>14</v>
      </c>
      <c r="I3">
        <v>20180917</v>
      </c>
    </row>
    <row r="4" spans="1:9">
      <c r="A4">
        <v>71</v>
      </c>
      <c r="B4" t="s">
        <v>15</v>
      </c>
      <c r="C4">
        <v>5603180120</v>
      </c>
      <c r="D4" t="s">
        <v>10</v>
      </c>
      <c r="E4" t="s">
        <v>11</v>
      </c>
      <c r="F4">
        <v>23</v>
      </c>
      <c r="G4">
        <v>20200525</v>
      </c>
      <c r="H4" t="s">
        <v>16</v>
      </c>
      <c r="I4">
        <v>20180917</v>
      </c>
    </row>
    <row r="5" spans="1:9">
      <c r="A5">
        <v>105</v>
      </c>
      <c r="B5" t="s">
        <v>17</v>
      </c>
      <c r="C5">
        <v>4507180312</v>
      </c>
      <c r="D5" t="s">
        <v>10</v>
      </c>
      <c r="E5" t="s">
        <v>11</v>
      </c>
      <c r="F5">
        <v>20</v>
      </c>
      <c r="G5">
        <v>20200525</v>
      </c>
      <c r="H5" t="s">
        <v>18</v>
      </c>
      <c r="I5">
        <v>20180917</v>
      </c>
    </row>
    <row r="6" spans="1:9">
      <c r="A6">
        <v>122</v>
      </c>
      <c r="B6" t="s">
        <v>19</v>
      </c>
      <c r="C6">
        <v>4507180105</v>
      </c>
      <c r="D6" t="s">
        <v>10</v>
      </c>
      <c r="E6" t="s">
        <v>11</v>
      </c>
      <c r="F6">
        <v>19</v>
      </c>
      <c r="G6">
        <v>20200525</v>
      </c>
      <c r="H6" t="s">
        <v>18</v>
      </c>
      <c r="I6">
        <v>20180917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专升本</vt:lpstr>
      <vt:lpstr>Sheet3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2018-12-05T03:12:02Z</dcterms:created>
  <dcterms:modified xsi:type="dcterms:W3CDTF">2018-12-06T02:55:10Z</dcterms:modified>
</cp:coreProperties>
</file>